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firstSheet="8" activeTab="12"/>
  </bookViews>
  <sheets>
    <sheet name="チーム戦績" sheetId="1" r:id="rId1"/>
    <sheet name="美作グラディエイツ" sheetId="2" r:id="rId2"/>
    <sheet name="古翠スワローズ" sheetId="3" r:id="rId3"/>
    <sheet name="ＴＫＳジャイアンツ" sheetId="4" r:id="rId4"/>
    <sheet name="むぅんカープ" sheetId="5" r:id="rId5"/>
    <sheet name="霧生アローズ" sheetId="6" r:id="rId6"/>
    <sheet name="おぱんつフォックス" sheetId="7" r:id="rId7"/>
    <sheet name="まるくサンダース" sheetId="8" r:id="rId8"/>
    <sheet name="ねこねこライオンズ" sheetId="9" r:id="rId9"/>
    <sheet name="冷梅マリーンズ" sheetId="10" r:id="rId10"/>
    <sheet name="つばめクイーンビーズ" sheetId="11" r:id="rId11"/>
    <sheet name="スカルタイガース" sheetId="12" r:id="rId12"/>
    <sheet name="虎兎ユニコーンズ" sheetId="13" r:id="rId13"/>
  </sheets>
  <definedNames/>
  <calcPr fullCalcOnLoad="1"/>
</workbook>
</file>

<file path=xl/sharedStrings.xml><?xml version="1.0" encoding="utf-8"?>
<sst xmlns="http://schemas.openxmlformats.org/spreadsheetml/2006/main" count="1094" uniqueCount="212">
  <si>
    <t>野手</t>
  </si>
  <si>
    <t>火焔猫燐</t>
  </si>
  <si>
    <t>魂魄妖夢</t>
  </si>
  <si>
    <t>西行寺幽々子</t>
  </si>
  <si>
    <t>寅丸星</t>
  </si>
  <si>
    <t>控</t>
  </si>
  <si>
    <t>鈴仙・優曇華院・イナバ</t>
  </si>
  <si>
    <t>紅美鈴</t>
  </si>
  <si>
    <t>大妖精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</si>
  <si>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</si>
  <si>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</si>
  <si>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</si>
  <si>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</si>
  <si>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</si>
  <si>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</si>
  <si>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</si>
  <si>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</si>
  <si>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</si>
  <si>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</si>
  <si>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</si>
  <si>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</si>
  <si>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</si>
  <si>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</si>
  <si>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</si>
  <si>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</si>
  <si>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</si>
  <si>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</si>
  <si>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</si>
  <si>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</si>
  <si>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</si>
  <si>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</si>
  <si>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</si>
  <si>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</si>
  <si>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</si>
  <si>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</si>
  <si>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</si>
  <si>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</si>
  <si>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</si>
  <si>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</si>
  <si>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</si>
  <si>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</si>
  <si>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比那名居天子</t>
  </si>
  <si>
    <t>古明地さとり</t>
  </si>
  <si>
    <t>風見幽香</t>
  </si>
  <si>
    <t>水橋パルスィ</t>
  </si>
  <si>
    <t>秋静葉</t>
  </si>
  <si>
    <t>古明地こいし</t>
  </si>
  <si>
    <t>東風谷早苗</t>
  </si>
  <si>
    <t>射命丸文</t>
  </si>
  <si>
    <t>十六夜咲夜</t>
  </si>
  <si>
    <t>永江衣玖</t>
  </si>
  <si>
    <t>レミリア・スカーレット</t>
  </si>
  <si>
    <t>キスメ</t>
  </si>
  <si>
    <t>小野塚小町</t>
  </si>
  <si>
    <t>洩矢諏訪子</t>
  </si>
  <si>
    <t>チルノ</t>
  </si>
  <si>
    <t>橙</t>
  </si>
  <si>
    <t>リグル・ナイトバグ</t>
  </si>
  <si>
    <t>霧雨魔理沙</t>
  </si>
  <si>
    <t>博麗霊夢</t>
  </si>
  <si>
    <t>稗田阿求</t>
  </si>
  <si>
    <t>八雲紫</t>
  </si>
  <si>
    <t>藤原妹紅</t>
  </si>
  <si>
    <t>上白沢慧音</t>
  </si>
  <si>
    <t>河城にとり</t>
  </si>
  <si>
    <t>聖白蓮</t>
  </si>
  <si>
    <t>メルラン・プリズムリバー</t>
  </si>
  <si>
    <t>ルナサ・プリズムリバー</t>
  </si>
  <si>
    <t>因幡てゐ</t>
  </si>
  <si>
    <t>蓬莱山輝夜</t>
  </si>
  <si>
    <t>多々良小傘</t>
  </si>
  <si>
    <t>黒谷ヤマメ</t>
  </si>
  <si>
    <t>ルーミア</t>
  </si>
  <si>
    <t>八意永琳</t>
  </si>
  <si>
    <t>四季映姫・ヤマザナドゥ</t>
  </si>
  <si>
    <t>村紗水蜜</t>
  </si>
  <si>
    <t>雲居一輪</t>
  </si>
  <si>
    <t>八坂神奈子</t>
  </si>
  <si>
    <t>犬走椛</t>
  </si>
  <si>
    <t>ナズーリン</t>
  </si>
  <si>
    <t>アリス・マーガトロイド</t>
  </si>
  <si>
    <t>鍵山雛</t>
  </si>
  <si>
    <t>リリーホワイト</t>
  </si>
  <si>
    <t>DH</t>
  </si>
  <si>
    <t>星熊勇儀</t>
  </si>
  <si>
    <t>スターサファイア</t>
  </si>
  <si>
    <t>OPS</t>
  </si>
  <si>
    <t>八雲藍</t>
  </si>
  <si>
    <t>リグル・ナイトバグ</t>
  </si>
  <si>
    <t>チルノ</t>
  </si>
  <si>
    <t>チルノ</t>
  </si>
  <si>
    <t>メディスン・メランコリー</t>
  </si>
  <si>
    <t>小悪魔</t>
  </si>
  <si>
    <t>フランドール・スカーレット</t>
  </si>
  <si>
    <t>サニーミルク</t>
  </si>
  <si>
    <t>ルナチャイルド</t>
  </si>
  <si>
    <t>リリカ・プリズムリバー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</si>
  <si>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</si>
  <si>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</si>
  <si>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</si>
  <si>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</si>
  <si>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</si>
  <si>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</si>
  <si>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</si>
  <si>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</si>
  <si>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</si>
  <si>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</si>
  <si>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</si>
  <si>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一角</t>
  </si>
  <si>
    <t>9-15</t>
  </si>
  <si>
    <t>15-9</t>
  </si>
  <si>
    <t>16-8</t>
  </si>
  <si>
    <t>14-10</t>
  </si>
  <si>
    <t>14-10</t>
  </si>
  <si>
    <t>11-13</t>
  </si>
  <si>
    <t>10-14</t>
  </si>
  <si>
    <t>10-13(1)</t>
  </si>
  <si>
    <t>13-10(1)</t>
  </si>
  <si>
    <t>14-9(1)</t>
  </si>
  <si>
    <t>13-11</t>
  </si>
  <si>
    <t>9-14(1)</t>
  </si>
  <si>
    <t>8-16</t>
  </si>
  <si>
    <t>3-1</t>
  </si>
  <si>
    <t>2-2</t>
  </si>
  <si>
    <t>4-0</t>
  </si>
  <si>
    <t>1-3</t>
  </si>
  <si>
    <t>1-2(1)</t>
  </si>
  <si>
    <t>1-3</t>
  </si>
  <si>
    <t>0-4</t>
  </si>
  <si>
    <t>2-1(1)</t>
  </si>
  <si>
    <t>メディスン・メランコリー</t>
  </si>
  <si>
    <t>ミスティア・ローレライ</t>
  </si>
  <si>
    <t>レティ・ホワイトロック</t>
  </si>
  <si>
    <t>ルナチャイルド</t>
  </si>
  <si>
    <t>ダミー</t>
  </si>
  <si>
    <t>メディスン・メランコリー</t>
  </si>
  <si>
    <t>リリカ・プリズムリバー</t>
  </si>
  <si>
    <t>ダミー</t>
  </si>
  <si>
    <t>パ・リーグ</t>
  </si>
  <si>
    <t>戦績</t>
  </si>
  <si>
    <t>12-12</t>
  </si>
  <si>
    <t>11-12(1)</t>
  </si>
  <si>
    <t>12-11(1)</t>
  </si>
  <si>
    <t>ナズーリン</t>
  </si>
  <si>
    <t>パチュリー・ノーレッジ</t>
  </si>
  <si>
    <t>フランドール・スカーレット</t>
  </si>
  <si>
    <t>キスメ</t>
  </si>
  <si>
    <t>リリーホワイト</t>
  </si>
  <si>
    <t>WHIP</t>
  </si>
  <si>
    <t>美作グラディエイツ</t>
  </si>
  <si>
    <t>古翠スワローズ</t>
  </si>
  <si>
    <t>ＴＫＳジャイアンツ</t>
  </si>
  <si>
    <t>むぅんカープ</t>
  </si>
  <si>
    <t>霧生アローズ</t>
  </si>
  <si>
    <t>おぱんつフォックス</t>
  </si>
  <si>
    <t>美作</t>
  </si>
  <si>
    <t>燕</t>
  </si>
  <si>
    <t>巨人</t>
  </si>
  <si>
    <t>広島</t>
  </si>
  <si>
    <t>霧生</t>
  </si>
  <si>
    <t>狐</t>
  </si>
  <si>
    <t>12-10(2)</t>
  </si>
  <si>
    <t>12-11(1)</t>
  </si>
  <si>
    <t>13-11</t>
  </si>
  <si>
    <t>雷</t>
  </si>
  <si>
    <t>猫</t>
  </si>
  <si>
    <t>鴎</t>
  </si>
  <si>
    <t>蜂</t>
  </si>
  <si>
    <t>虎</t>
  </si>
  <si>
    <t>10-12(2)</t>
  </si>
  <si>
    <t>0-3(1)</t>
  </si>
  <si>
    <t>まるくサンダース</t>
  </si>
  <si>
    <t>ねこねこライオンズ</t>
  </si>
  <si>
    <t>冷梅マリーンズ</t>
  </si>
  <si>
    <t>つばめクイーンビーズ</t>
  </si>
  <si>
    <t>スカルタイガース</t>
  </si>
  <si>
    <t>虎兎ユニコーンズ</t>
  </si>
  <si>
    <t>18-6</t>
  </si>
  <si>
    <t>6-18</t>
  </si>
  <si>
    <t>11-11(2)</t>
  </si>
  <si>
    <t>6-15(3)</t>
  </si>
  <si>
    <t>15-6(3)</t>
  </si>
  <si>
    <t>3-0(1)</t>
  </si>
  <si>
    <t>5-19</t>
  </si>
  <si>
    <t>サニーミルク</t>
  </si>
  <si>
    <t>ミスティア・ローレライ</t>
  </si>
  <si>
    <t>奪三率</t>
  </si>
  <si>
    <t>レミリア・スカーレット</t>
  </si>
  <si>
    <t>フランドール・スカーレット</t>
  </si>
  <si>
    <t>サニーミルク</t>
  </si>
  <si>
    <t>スターサファイア</t>
  </si>
  <si>
    <t>投</t>
  </si>
  <si>
    <t>パチュリー・ノーレッジ</t>
  </si>
  <si>
    <t>パチュリー・ノーレッジ</t>
  </si>
  <si>
    <t>封獣ぬえ</t>
  </si>
  <si>
    <t>霊烏路空</t>
  </si>
  <si>
    <t>レミリア・スカーレット</t>
  </si>
  <si>
    <t>フランドール・スカーレット</t>
  </si>
  <si>
    <t>ルーミア</t>
  </si>
  <si>
    <t>ナズーリン</t>
  </si>
  <si>
    <t>リグル・ナイトバグ</t>
  </si>
  <si>
    <t>リリーホワイト</t>
  </si>
  <si>
    <t>メルラン・プリズムリバー</t>
  </si>
  <si>
    <t>アリス・マーガトロイド</t>
  </si>
  <si>
    <t>パチュリー・ノーレッジ</t>
  </si>
  <si>
    <t>ルナサ・プリズムリバー</t>
  </si>
  <si>
    <t>リリカ・プリズムリバー</t>
  </si>
  <si>
    <t>レミリア・スカーレット</t>
  </si>
  <si>
    <t>スターサファイア</t>
  </si>
  <si>
    <t>メルラン・プリズムリバー</t>
  </si>
  <si>
    <t>アリス・マーガトロイド</t>
  </si>
  <si>
    <t>ルナサ・プリズムリバー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</si>
</sst>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17" sqref="A17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5" width="5.25390625" style="0" bestFit="1" customWidth="1"/>
    <col min="16" max="16" width="3.875" style="0" customWidth="1"/>
    <col min="17" max="21" width="8.75390625" style="0" bestFit="1" customWidth="1"/>
    <col min="22" max="22" width="7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5.25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97</v>
      </c>
      <c r="J1" t="s">
        <v>107</v>
      </c>
      <c r="Q1" t="s">
        <v>105</v>
      </c>
      <c r="X1" t="s">
        <v>106</v>
      </c>
    </row>
    <row r="2" spans="1:31" ht="13.5">
      <c r="A2" t="s">
        <v>98</v>
      </c>
      <c r="B2" t="s">
        <v>99</v>
      </c>
      <c r="C2" t="s">
        <v>19</v>
      </c>
      <c r="D2" t="s">
        <v>100</v>
      </c>
      <c r="E2" t="s">
        <v>23</v>
      </c>
      <c r="F2" t="s">
        <v>101</v>
      </c>
      <c r="G2" t="s">
        <v>26</v>
      </c>
      <c r="H2" s="5" t="s">
        <v>102</v>
      </c>
      <c r="J2" t="s">
        <v>104</v>
      </c>
      <c r="K2" t="s">
        <v>39</v>
      </c>
      <c r="L2" t="s">
        <v>33</v>
      </c>
      <c r="M2" t="s">
        <v>17</v>
      </c>
      <c r="N2" t="s">
        <v>9</v>
      </c>
      <c r="O2" t="s">
        <v>34</v>
      </c>
      <c r="Q2" t="s">
        <v>155</v>
      </c>
      <c r="R2" t="s">
        <v>156</v>
      </c>
      <c r="S2" t="s">
        <v>157</v>
      </c>
      <c r="T2" t="s">
        <v>158</v>
      </c>
      <c r="U2" t="s">
        <v>159</v>
      </c>
      <c r="V2" t="s">
        <v>160</v>
      </c>
      <c r="X2" t="s">
        <v>164</v>
      </c>
      <c r="Y2" t="s">
        <v>165</v>
      </c>
      <c r="Z2" t="s">
        <v>166</v>
      </c>
      <c r="AA2" t="s">
        <v>167</v>
      </c>
      <c r="AB2" t="s">
        <v>168</v>
      </c>
      <c r="AC2" t="s">
        <v>108</v>
      </c>
      <c r="AD2" t="s">
        <v>139</v>
      </c>
      <c r="AE2" t="s">
        <v>98</v>
      </c>
    </row>
    <row r="3" spans="1:31" ht="13.5">
      <c r="A3">
        <v>1</v>
      </c>
      <c r="B3" t="s">
        <v>149</v>
      </c>
      <c r="C3">
        <f aca="true" t="shared" si="0" ref="C3:C8">D3+E3+F3</f>
        <v>144</v>
      </c>
      <c r="D3">
        <v>77</v>
      </c>
      <c r="E3">
        <v>62</v>
      </c>
      <c r="F3">
        <v>5</v>
      </c>
      <c r="G3" s="2">
        <f aca="true" t="shared" si="1" ref="G3:G8">D3/(D3+E3)</f>
        <v>0.5539568345323741</v>
      </c>
      <c r="H3" s="1" t="s">
        <v>103</v>
      </c>
      <c r="J3">
        <v>564</v>
      </c>
      <c r="K3">
        <v>472</v>
      </c>
      <c r="L3">
        <v>116</v>
      </c>
      <c r="M3">
        <v>189</v>
      </c>
      <c r="N3" s="2">
        <v>0.256</v>
      </c>
      <c r="O3" s="3">
        <v>3.14</v>
      </c>
      <c r="Q3" s="7"/>
      <c r="R3" s="7" t="s">
        <v>161</v>
      </c>
      <c r="S3" s="7" t="s">
        <v>162</v>
      </c>
      <c r="T3" s="7" t="s">
        <v>112</v>
      </c>
      <c r="U3" s="7" t="s">
        <v>163</v>
      </c>
      <c r="V3" s="7" t="s">
        <v>118</v>
      </c>
      <c r="X3" s="7" t="s">
        <v>123</v>
      </c>
      <c r="Y3" s="7" t="s">
        <v>170</v>
      </c>
      <c r="Z3" s="7" t="s">
        <v>123</v>
      </c>
      <c r="AA3" s="7" t="s">
        <v>123</v>
      </c>
      <c r="AB3" s="7" t="s">
        <v>123</v>
      </c>
      <c r="AC3" s="7" t="s">
        <v>124</v>
      </c>
      <c r="AD3" s="9" t="s">
        <v>142</v>
      </c>
      <c r="AE3">
        <v>6</v>
      </c>
    </row>
    <row r="4" spans="1:31" ht="13.5">
      <c r="A4">
        <v>2</v>
      </c>
      <c r="B4" t="s">
        <v>150</v>
      </c>
      <c r="C4">
        <f t="shared" si="0"/>
        <v>144</v>
      </c>
      <c r="D4">
        <v>75</v>
      </c>
      <c r="E4">
        <v>67</v>
      </c>
      <c r="F4">
        <v>2</v>
      </c>
      <c r="G4" s="2">
        <f t="shared" si="1"/>
        <v>0.528169014084507</v>
      </c>
      <c r="H4" s="6">
        <f>((D3-E3)-(D4-E4))/2</f>
        <v>3.5</v>
      </c>
      <c r="J4">
        <v>605</v>
      </c>
      <c r="K4">
        <v>542</v>
      </c>
      <c r="L4">
        <v>160</v>
      </c>
      <c r="M4">
        <v>69</v>
      </c>
      <c r="N4" s="2">
        <v>0.259</v>
      </c>
      <c r="O4" s="3">
        <v>3.73</v>
      </c>
      <c r="Q4" s="7" t="s">
        <v>169</v>
      </c>
      <c r="R4" s="7"/>
      <c r="S4" s="7" t="s">
        <v>140</v>
      </c>
      <c r="T4" s="7" t="s">
        <v>119</v>
      </c>
      <c r="U4" s="7" t="s">
        <v>119</v>
      </c>
      <c r="V4" s="7" t="s">
        <v>140</v>
      </c>
      <c r="X4" s="7" t="s">
        <v>123</v>
      </c>
      <c r="Y4" s="7" t="s">
        <v>122</v>
      </c>
      <c r="Z4" s="7" t="s">
        <v>123</v>
      </c>
      <c r="AA4" s="7" t="s">
        <v>122</v>
      </c>
      <c r="AB4" s="7" t="s">
        <v>125</v>
      </c>
      <c r="AC4" s="7" t="s">
        <v>124</v>
      </c>
      <c r="AD4" s="9" t="s">
        <v>110</v>
      </c>
      <c r="AE4">
        <v>2</v>
      </c>
    </row>
    <row r="5" spans="1:31" ht="13.5">
      <c r="A5">
        <v>3</v>
      </c>
      <c r="B5" t="s">
        <v>151</v>
      </c>
      <c r="C5">
        <f t="shared" si="0"/>
        <v>144</v>
      </c>
      <c r="D5">
        <v>73</v>
      </c>
      <c r="E5">
        <v>67</v>
      </c>
      <c r="F5">
        <v>4</v>
      </c>
      <c r="G5" s="2">
        <f t="shared" si="1"/>
        <v>0.5214285714285715</v>
      </c>
      <c r="H5" s="6">
        <f>((D3-E3)-(D5-E5))/2</f>
        <v>4.5</v>
      </c>
      <c r="J5">
        <v>578</v>
      </c>
      <c r="K5">
        <v>560</v>
      </c>
      <c r="L5">
        <v>165</v>
      </c>
      <c r="M5">
        <v>62</v>
      </c>
      <c r="N5" s="2">
        <v>0.252</v>
      </c>
      <c r="O5" s="3">
        <v>3.79</v>
      </c>
      <c r="Q5" s="7" t="s">
        <v>141</v>
      </c>
      <c r="R5" s="7" t="s">
        <v>140</v>
      </c>
      <c r="S5" s="7"/>
      <c r="T5" s="7" t="s">
        <v>120</v>
      </c>
      <c r="U5" s="7" t="s">
        <v>117</v>
      </c>
      <c r="V5" s="7" t="s">
        <v>113</v>
      </c>
      <c r="X5" s="7" t="s">
        <v>125</v>
      </c>
      <c r="Y5" s="7" t="s">
        <v>122</v>
      </c>
      <c r="Z5" s="7" t="s">
        <v>123</v>
      </c>
      <c r="AA5" s="7" t="s">
        <v>124</v>
      </c>
      <c r="AB5" s="7" t="s">
        <v>129</v>
      </c>
      <c r="AC5" s="7" t="s">
        <v>123</v>
      </c>
      <c r="AD5" s="9" t="s">
        <v>118</v>
      </c>
      <c r="AE5">
        <v>3</v>
      </c>
    </row>
    <row r="6" spans="1:31" ht="13.5">
      <c r="A6">
        <v>4</v>
      </c>
      <c r="B6" t="s">
        <v>152</v>
      </c>
      <c r="C6">
        <f t="shared" si="0"/>
        <v>144</v>
      </c>
      <c r="D6">
        <v>72</v>
      </c>
      <c r="E6">
        <v>70</v>
      </c>
      <c r="F6">
        <v>2</v>
      </c>
      <c r="G6" s="2">
        <f t="shared" si="1"/>
        <v>0.5070422535211268</v>
      </c>
      <c r="H6" s="6">
        <f>((D3-E3)-(D6-E6))/2</f>
        <v>6.5</v>
      </c>
      <c r="J6">
        <v>564</v>
      </c>
      <c r="K6">
        <v>549</v>
      </c>
      <c r="L6">
        <v>131</v>
      </c>
      <c r="M6">
        <v>38</v>
      </c>
      <c r="N6" s="2">
        <v>0.256</v>
      </c>
      <c r="O6" s="3">
        <v>3.74</v>
      </c>
      <c r="Q6" s="7" t="s">
        <v>115</v>
      </c>
      <c r="R6" s="7" t="s">
        <v>114</v>
      </c>
      <c r="S6" s="7" t="s">
        <v>118</v>
      </c>
      <c r="T6" s="7"/>
      <c r="U6" s="7" t="s">
        <v>141</v>
      </c>
      <c r="V6" s="7" t="s">
        <v>113</v>
      </c>
      <c r="X6" s="7" t="s">
        <v>125</v>
      </c>
      <c r="Y6" s="7" t="s">
        <v>123</v>
      </c>
      <c r="Z6" s="7" t="s">
        <v>123</v>
      </c>
      <c r="AA6" s="7" t="s">
        <v>128</v>
      </c>
      <c r="AB6" s="7" t="s">
        <v>122</v>
      </c>
      <c r="AC6" s="7" t="s">
        <v>124</v>
      </c>
      <c r="AD6" s="9" t="s">
        <v>140</v>
      </c>
      <c r="AE6">
        <v>7</v>
      </c>
    </row>
    <row r="7" spans="1:31" ht="13.5">
      <c r="A7">
        <v>5</v>
      </c>
      <c r="B7" t="s">
        <v>153</v>
      </c>
      <c r="C7">
        <f t="shared" si="0"/>
        <v>144</v>
      </c>
      <c r="D7">
        <v>66</v>
      </c>
      <c r="E7">
        <v>76</v>
      </c>
      <c r="F7">
        <v>2</v>
      </c>
      <c r="G7" s="2">
        <f t="shared" si="1"/>
        <v>0.4647887323943662</v>
      </c>
      <c r="H7" s="6">
        <f>((D3-E3)-(D7-E7))/2</f>
        <v>12.5</v>
      </c>
      <c r="J7">
        <v>477</v>
      </c>
      <c r="K7">
        <v>544</v>
      </c>
      <c r="L7">
        <v>80</v>
      </c>
      <c r="M7">
        <v>134</v>
      </c>
      <c r="N7" s="2">
        <v>0.241</v>
      </c>
      <c r="O7" s="3">
        <v>3.73</v>
      </c>
      <c r="Q7" s="7" t="s">
        <v>114</v>
      </c>
      <c r="R7" s="7" t="s">
        <v>114</v>
      </c>
      <c r="S7" s="7" t="s">
        <v>116</v>
      </c>
      <c r="T7" s="7" t="s">
        <v>142</v>
      </c>
      <c r="U7" s="7"/>
      <c r="V7" s="7" t="s">
        <v>114</v>
      </c>
      <c r="X7" s="7" t="s">
        <v>128</v>
      </c>
      <c r="Y7" s="7" t="s">
        <v>125</v>
      </c>
      <c r="Z7" s="7" t="s">
        <v>125</v>
      </c>
      <c r="AA7" s="7" t="s">
        <v>123</v>
      </c>
      <c r="AB7" s="7" t="s">
        <v>124</v>
      </c>
      <c r="AC7" s="7" t="s">
        <v>122</v>
      </c>
      <c r="AD7" s="7" t="s">
        <v>114</v>
      </c>
      <c r="AE7">
        <v>8</v>
      </c>
    </row>
    <row r="8" spans="1:31" ht="13.5">
      <c r="A8">
        <v>6</v>
      </c>
      <c r="B8" t="s">
        <v>154</v>
      </c>
      <c r="C8">
        <f t="shared" si="0"/>
        <v>144</v>
      </c>
      <c r="D8">
        <v>65</v>
      </c>
      <c r="E8">
        <v>78</v>
      </c>
      <c r="F8">
        <v>1</v>
      </c>
      <c r="G8" s="2">
        <f t="shared" si="1"/>
        <v>0.45454545454545453</v>
      </c>
      <c r="H8" s="6">
        <f>((D3-E3)-(D8-E8))/2</f>
        <v>14</v>
      </c>
      <c r="J8">
        <v>507</v>
      </c>
      <c r="K8">
        <v>595</v>
      </c>
      <c r="L8">
        <v>131</v>
      </c>
      <c r="M8">
        <v>75</v>
      </c>
      <c r="N8" s="2">
        <v>0.235</v>
      </c>
      <c r="O8" s="3">
        <v>3.99</v>
      </c>
      <c r="Q8" s="7" t="s">
        <v>120</v>
      </c>
      <c r="R8" s="7" t="s">
        <v>140</v>
      </c>
      <c r="S8" s="7" t="s">
        <v>115</v>
      </c>
      <c r="T8" s="7" t="s">
        <v>115</v>
      </c>
      <c r="U8" s="7" t="s">
        <v>119</v>
      </c>
      <c r="V8" s="7"/>
      <c r="X8" s="7" t="s">
        <v>123</v>
      </c>
      <c r="Y8" s="7" t="s">
        <v>125</v>
      </c>
      <c r="Z8" s="7" t="s">
        <v>123</v>
      </c>
      <c r="AA8" s="7" t="s">
        <v>123</v>
      </c>
      <c r="AB8" s="7" t="s">
        <v>123</v>
      </c>
      <c r="AC8" s="7" t="s">
        <v>123</v>
      </c>
      <c r="AD8" s="7" t="s">
        <v>114</v>
      </c>
      <c r="AE8">
        <v>8</v>
      </c>
    </row>
    <row r="11" ht="13.5">
      <c r="A11" t="s">
        <v>138</v>
      </c>
    </row>
    <row r="12" spans="1:31" ht="13.5">
      <c r="A12" t="s">
        <v>98</v>
      </c>
      <c r="B12" t="s">
        <v>99</v>
      </c>
      <c r="C12" t="s">
        <v>19</v>
      </c>
      <c r="D12" t="s">
        <v>100</v>
      </c>
      <c r="E12" t="s">
        <v>23</v>
      </c>
      <c r="F12" t="s">
        <v>101</v>
      </c>
      <c r="G12" t="s">
        <v>26</v>
      </c>
      <c r="H12" s="5" t="s">
        <v>102</v>
      </c>
      <c r="J12" t="s">
        <v>104</v>
      </c>
      <c r="K12" t="s">
        <v>39</v>
      </c>
      <c r="L12" t="s">
        <v>33</v>
      </c>
      <c r="M12" t="s">
        <v>17</v>
      </c>
      <c r="N12" t="s">
        <v>9</v>
      </c>
      <c r="O12" t="s">
        <v>34</v>
      </c>
      <c r="Q12" t="s">
        <v>164</v>
      </c>
      <c r="R12" t="s">
        <v>165</v>
      </c>
      <c r="S12" t="s">
        <v>166</v>
      </c>
      <c r="T12" t="s">
        <v>167</v>
      </c>
      <c r="U12" t="s">
        <v>168</v>
      </c>
      <c r="V12" t="s">
        <v>108</v>
      </c>
      <c r="X12" t="s">
        <v>155</v>
      </c>
      <c r="Y12" t="s">
        <v>156</v>
      </c>
      <c r="Z12" t="s">
        <v>157</v>
      </c>
      <c r="AA12" t="s">
        <v>158</v>
      </c>
      <c r="AB12" t="s">
        <v>159</v>
      </c>
      <c r="AC12" t="s">
        <v>160</v>
      </c>
      <c r="AD12" t="s">
        <v>139</v>
      </c>
      <c r="AE12" t="s">
        <v>98</v>
      </c>
    </row>
    <row r="13" spans="1:31" ht="13.5">
      <c r="A13">
        <v>1</v>
      </c>
      <c r="B13" t="s">
        <v>171</v>
      </c>
      <c r="C13">
        <f aca="true" t="shared" si="2" ref="C13:C18">D13+E13+F13</f>
        <v>144</v>
      </c>
      <c r="D13">
        <v>79</v>
      </c>
      <c r="E13">
        <v>63</v>
      </c>
      <c r="F13">
        <v>2</v>
      </c>
      <c r="G13" s="2">
        <f aca="true" t="shared" si="3" ref="G13:G18">D13/(D13+E13)</f>
        <v>0.5563380281690141</v>
      </c>
      <c r="H13" s="1" t="s">
        <v>103</v>
      </c>
      <c r="J13">
        <v>605</v>
      </c>
      <c r="K13">
        <v>509</v>
      </c>
      <c r="L13">
        <v>134</v>
      </c>
      <c r="M13">
        <v>116</v>
      </c>
      <c r="N13" s="2">
        <v>0.253</v>
      </c>
      <c r="O13" s="3">
        <v>3.45</v>
      </c>
      <c r="R13" s="7" t="s">
        <v>140</v>
      </c>
      <c r="S13" s="7" t="s">
        <v>116</v>
      </c>
      <c r="T13" s="7" t="s">
        <v>118</v>
      </c>
      <c r="U13" s="7" t="s">
        <v>177</v>
      </c>
      <c r="V13" s="7" t="s">
        <v>109</v>
      </c>
      <c r="W13" s="7"/>
      <c r="X13" s="7" t="s">
        <v>123</v>
      </c>
      <c r="Y13" s="7" t="s">
        <v>123</v>
      </c>
      <c r="Z13" s="7" t="s">
        <v>122</v>
      </c>
      <c r="AA13" s="7" t="s">
        <v>122</v>
      </c>
      <c r="AB13" s="7" t="s">
        <v>124</v>
      </c>
      <c r="AC13" s="7" t="s">
        <v>123</v>
      </c>
      <c r="AD13" s="7" t="s">
        <v>111</v>
      </c>
      <c r="AE13">
        <v>1</v>
      </c>
    </row>
    <row r="14" spans="1:31" ht="13.5">
      <c r="A14">
        <v>2</v>
      </c>
      <c r="B14" t="s">
        <v>172</v>
      </c>
      <c r="C14">
        <f t="shared" si="2"/>
        <v>144</v>
      </c>
      <c r="D14">
        <v>77</v>
      </c>
      <c r="E14">
        <v>64</v>
      </c>
      <c r="F14">
        <v>3</v>
      </c>
      <c r="G14" s="2">
        <f t="shared" si="3"/>
        <v>0.5460992907801419</v>
      </c>
      <c r="H14" s="6">
        <f>((D13-E13)-(D14-E14))/2</f>
        <v>1.5</v>
      </c>
      <c r="J14">
        <v>561</v>
      </c>
      <c r="K14">
        <v>497</v>
      </c>
      <c r="L14">
        <v>115</v>
      </c>
      <c r="M14">
        <v>141</v>
      </c>
      <c r="N14" s="2">
        <v>0.25</v>
      </c>
      <c r="O14" s="3">
        <v>3.34</v>
      </c>
      <c r="Q14" s="7" t="s">
        <v>140</v>
      </c>
      <c r="R14" s="7"/>
      <c r="S14" s="7" t="s">
        <v>119</v>
      </c>
      <c r="T14" s="7" t="s">
        <v>110</v>
      </c>
      <c r="U14" s="7" t="s">
        <v>179</v>
      </c>
      <c r="V14" s="7" t="s">
        <v>119</v>
      </c>
      <c r="W14" s="7"/>
      <c r="X14" s="7" t="s">
        <v>182</v>
      </c>
      <c r="Y14" s="7" t="s">
        <v>127</v>
      </c>
      <c r="Z14" s="7" t="s">
        <v>125</v>
      </c>
      <c r="AA14" s="7" t="s">
        <v>123</v>
      </c>
      <c r="AB14" s="7" t="s">
        <v>122</v>
      </c>
      <c r="AC14" s="7" t="s">
        <v>122</v>
      </c>
      <c r="AD14" s="7" t="s">
        <v>117</v>
      </c>
      <c r="AE14">
        <v>4</v>
      </c>
    </row>
    <row r="15" spans="1:31" ht="13.5">
      <c r="A15">
        <v>3</v>
      </c>
      <c r="B15" t="s">
        <v>173</v>
      </c>
      <c r="C15">
        <f t="shared" si="2"/>
        <v>144</v>
      </c>
      <c r="D15">
        <v>68</v>
      </c>
      <c r="E15">
        <v>74</v>
      </c>
      <c r="F15">
        <v>2</v>
      </c>
      <c r="G15" s="2">
        <f t="shared" si="3"/>
        <v>0.4788732394366197</v>
      </c>
      <c r="H15" s="6">
        <f>((D13-E13)-(D15-E15))/2</f>
        <v>11</v>
      </c>
      <c r="J15">
        <v>535</v>
      </c>
      <c r="K15">
        <v>570</v>
      </c>
      <c r="L15">
        <v>138</v>
      </c>
      <c r="M15">
        <v>75</v>
      </c>
      <c r="N15" s="2">
        <v>0.239</v>
      </c>
      <c r="O15" s="3">
        <v>3.82</v>
      </c>
      <c r="Q15" s="7" t="s">
        <v>117</v>
      </c>
      <c r="R15" s="7" t="s">
        <v>114</v>
      </c>
      <c r="S15" s="7"/>
      <c r="T15" s="7" t="s">
        <v>121</v>
      </c>
      <c r="U15" s="7" t="s">
        <v>141</v>
      </c>
      <c r="V15" s="7" t="s">
        <v>140</v>
      </c>
      <c r="W15" s="7"/>
      <c r="X15" s="7" t="s">
        <v>123</v>
      </c>
      <c r="Y15" s="7" t="s">
        <v>123</v>
      </c>
      <c r="Z15" s="7" t="s">
        <v>123</v>
      </c>
      <c r="AA15" s="7" t="s">
        <v>123</v>
      </c>
      <c r="AB15" s="7" t="s">
        <v>122</v>
      </c>
      <c r="AC15" s="7" t="s">
        <v>123</v>
      </c>
      <c r="AD15" s="7" t="s">
        <v>119</v>
      </c>
      <c r="AE15">
        <v>5</v>
      </c>
    </row>
    <row r="16" spans="1:31" ht="13.5">
      <c r="A16">
        <v>4</v>
      </c>
      <c r="B16" t="s">
        <v>174</v>
      </c>
      <c r="C16">
        <f t="shared" si="2"/>
        <v>144</v>
      </c>
      <c r="D16">
        <v>67</v>
      </c>
      <c r="E16">
        <v>76</v>
      </c>
      <c r="F16">
        <v>1</v>
      </c>
      <c r="G16" s="2">
        <f t="shared" si="3"/>
        <v>0.46853146853146854</v>
      </c>
      <c r="H16" s="6">
        <f>((D13-E13)-(D16-E16))/2</f>
        <v>12.5</v>
      </c>
      <c r="J16">
        <v>548</v>
      </c>
      <c r="K16">
        <v>576</v>
      </c>
      <c r="L16">
        <v>109</v>
      </c>
      <c r="M16">
        <v>35</v>
      </c>
      <c r="N16" s="2">
        <v>0.256</v>
      </c>
      <c r="O16" s="3">
        <v>3.88</v>
      </c>
      <c r="Q16" s="7" t="s">
        <v>120</v>
      </c>
      <c r="R16" s="7" t="s">
        <v>109</v>
      </c>
      <c r="S16" s="7" t="s">
        <v>111</v>
      </c>
      <c r="T16" s="7"/>
      <c r="U16" s="7" t="s">
        <v>119</v>
      </c>
      <c r="V16" s="7" t="s">
        <v>109</v>
      </c>
      <c r="W16" s="7"/>
      <c r="X16" s="7" t="s">
        <v>123</v>
      </c>
      <c r="Y16" s="7" t="s">
        <v>125</v>
      </c>
      <c r="Z16" s="7" t="s">
        <v>128</v>
      </c>
      <c r="AA16" s="7" t="s">
        <v>124</v>
      </c>
      <c r="AB16" s="7" t="s">
        <v>123</v>
      </c>
      <c r="AC16" s="7" t="s">
        <v>123</v>
      </c>
      <c r="AD16" s="7" t="s">
        <v>114</v>
      </c>
      <c r="AE16">
        <v>8</v>
      </c>
    </row>
    <row r="17" spans="1:31" ht="13.5">
      <c r="A17">
        <v>5</v>
      </c>
      <c r="B17" t="s">
        <v>175</v>
      </c>
      <c r="C17">
        <f t="shared" si="2"/>
        <v>144</v>
      </c>
      <c r="D17">
        <v>64</v>
      </c>
      <c r="E17">
        <v>73</v>
      </c>
      <c r="F17">
        <v>7</v>
      </c>
      <c r="G17" s="2">
        <f t="shared" si="3"/>
        <v>0.46715328467153283</v>
      </c>
      <c r="H17" s="6">
        <f>((D13-E13)-(D17-E17))/2</f>
        <v>12.5</v>
      </c>
      <c r="J17">
        <v>476</v>
      </c>
      <c r="K17">
        <v>540</v>
      </c>
      <c r="L17">
        <v>48</v>
      </c>
      <c r="M17">
        <v>64</v>
      </c>
      <c r="N17" s="2">
        <v>0.246</v>
      </c>
      <c r="O17" s="3">
        <v>3.6</v>
      </c>
      <c r="Q17" s="7" t="s">
        <v>178</v>
      </c>
      <c r="R17" s="7" t="s">
        <v>179</v>
      </c>
      <c r="S17" s="7" t="s">
        <v>142</v>
      </c>
      <c r="T17" s="7" t="s">
        <v>114</v>
      </c>
      <c r="U17" s="7"/>
      <c r="V17" s="7" t="s">
        <v>181</v>
      </c>
      <c r="W17" s="7"/>
      <c r="X17" s="7" t="s">
        <v>123</v>
      </c>
      <c r="Y17" s="7" t="s">
        <v>122</v>
      </c>
      <c r="Z17" s="7" t="s">
        <v>126</v>
      </c>
      <c r="AA17" s="7" t="s">
        <v>125</v>
      </c>
      <c r="AB17" s="7" t="s">
        <v>128</v>
      </c>
      <c r="AC17" s="7" t="s">
        <v>123</v>
      </c>
      <c r="AD17" s="7" t="s">
        <v>120</v>
      </c>
      <c r="AE17">
        <v>11</v>
      </c>
    </row>
    <row r="18" spans="1:31" ht="13.5">
      <c r="A18">
        <v>6</v>
      </c>
      <c r="B18" t="s">
        <v>176</v>
      </c>
      <c r="C18">
        <f t="shared" si="2"/>
        <v>144</v>
      </c>
      <c r="D18">
        <v>64</v>
      </c>
      <c r="E18">
        <v>77</v>
      </c>
      <c r="F18">
        <v>3</v>
      </c>
      <c r="G18" s="2">
        <f t="shared" si="3"/>
        <v>0.45390070921985815</v>
      </c>
      <c r="H18" s="6">
        <f>((D13-E13)-(D18-E18))/2</f>
        <v>14.5</v>
      </c>
      <c r="J18">
        <v>451</v>
      </c>
      <c r="K18">
        <v>517</v>
      </c>
      <c r="L18">
        <v>47</v>
      </c>
      <c r="M18">
        <v>76</v>
      </c>
      <c r="N18" s="2">
        <v>0.241</v>
      </c>
      <c r="O18" s="3">
        <v>3.59</v>
      </c>
      <c r="Q18" s="7" t="s">
        <v>110</v>
      </c>
      <c r="R18" s="7" t="s">
        <v>114</v>
      </c>
      <c r="S18" s="7" t="s">
        <v>140</v>
      </c>
      <c r="T18" s="7" t="s">
        <v>110</v>
      </c>
      <c r="U18" s="7" t="s">
        <v>180</v>
      </c>
      <c r="V18" s="7"/>
      <c r="W18" s="7"/>
      <c r="X18" s="7" t="s">
        <v>128</v>
      </c>
      <c r="Y18" s="7" t="s">
        <v>128</v>
      </c>
      <c r="Z18" s="7" t="s">
        <v>123</v>
      </c>
      <c r="AA18" s="7" t="s">
        <v>128</v>
      </c>
      <c r="AB18" s="7" t="s">
        <v>125</v>
      </c>
      <c r="AC18" s="7" t="s">
        <v>123</v>
      </c>
      <c r="AD18" s="7" t="s">
        <v>183</v>
      </c>
      <c r="AE18">
        <v>12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H38" sqref="H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86</v>
      </c>
    </row>
    <row r="2" spans="1:18" ht="13.5">
      <c r="A2">
        <v>1</v>
      </c>
      <c r="B2" t="s">
        <v>53</v>
      </c>
      <c r="C2">
        <v>143</v>
      </c>
      <c r="D2" s="2">
        <f>F2/E2</f>
        <v>0.2403846153846154</v>
      </c>
      <c r="E2">
        <v>624</v>
      </c>
      <c r="F2">
        <v>150</v>
      </c>
      <c r="G2">
        <v>3</v>
      </c>
      <c r="H2">
        <v>45</v>
      </c>
      <c r="I2" s="2">
        <f>(F2+J2)/(E2+J2+M2)</f>
        <v>0.27633587786259545</v>
      </c>
      <c r="J2">
        <v>31</v>
      </c>
      <c r="K2">
        <v>58</v>
      </c>
      <c r="L2">
        <v>0</v>
      </c>
      <c r="M2">
        <v>0</v>
      </c>
      <c r="N2">
        <v>36</v>
      </c>
      <c r="O2">
        <v>1</v>
      </c>
      <c r="P2" s="2">
        <v>0.26</v>
      </c>
      <c r="Q2" s="2">
        <v>0.332</v>
      </c>
      <c r="R2" s="2">
        <f>I2+Q2</f>
        <v>0.6083358778625955</v>
      </c>
    </row>
    <row r="3" spans="1:18" ht="13.5">
      <c r="A3">
        <v>2</v>
      </c>
      <c r="B3" t="s">
        <v>143</v>
      </c>
      <c r="C3">
        <v>144</v>
      </c>
      <c r="D3" s="2">
        <f aca="true" t="shared" si="0" ref="D3:D17">F3/E3</f>
        <v>0.2222222222222222</v>
      </c>
      <c r="E3">
        <v>450</v>
      </c>
      <c r="F3">
        <v>100</v>
      </c>
      <c r="G3">
        <v>0</v>
      </c>
      <c r="H3">
        <v>22</v>
      </c>
      <c r="I3" s="2">
        <f aca="true" t="shared" si="1" ref="I3:I17">(F3+J3)/(E3+J3+M3)</f>
        <v>0.2631578947368421</v>
      </c>
      <c r="J3">
        <v>25</v>
      </c>
      <c r="K3">
        <v>56</v>
      </c>
      <c r="L3">
        <v>20</v>
      </c>
      <c r="M3">
        <v>0</v>
      </c>
      <c r="N3">
        <v>7</v>
      </c>
      <c r="O3">
        <v>10</v>
      </c>
      <c r="P3" s="2">
        <v>0.221</v>
      </c>
      <c r="Q3" s="2">
        <v>0.284</v>
      </c>
      <c r="R3" s="2">
        <f aca="true" t="shared" si="2" ref="R3:R17">I3+Q3</f>
        <v>0.5471578947368421</v>
      </c>
    </row>
    <row r="4" spans="1:18" ht="13.5">
      <c r="A4">
        <v>3</v>
      </c>
      <c r="B4" t="s">
        <v>77</v>
      </c>
      <c r="C4">
        <v>144</v>
      </c>
      <c r="D4" s="2">
        <f t="shared" si="0"/>
        <v>0.2552083333333333</v>
      </c>
      <c r="E4">
        <v>576</v>
      </c>
      <c r="F4">
        <v>147</v>
      </c>
      <c r="G4">
        <v>37</v>
      </c>
      <c r="H4">
        <v>112</v>
      </c>
      <c r="I4" s="2">
        <f t="shared" si="1"/>
        <v>0.3141945773524721</v>
      </c>
      <c r="J4">
        <v>50</v>
      </c>
      <c r="K4">
        <v>72</v>
      </c>
      <c r="L4">
        <v>0</v>
      </c>
      <c r="M4">
        <v>1</v>
      </c>
      <c r="N4">
        <v>1</v>
      </c>
      <c r="O4">
        <v>2</v>
      </c>
      <c r="P4" s="2">
        <v>0.333</v>
      </c>
      <c r="Q4" s="2">
        <v>0.497</v>
      </c>
      <c r="R4" s="2">
        <f t="shared" si="2"/>
        <v>0.811194577352472</v>
      </c>
    </row>
    <row r="5" spans="1:18" ht="13.5">
      <c r="A5">
        <v>4</v>
      </c>
      <c r="B5" t="s">
        <v>145</v>
      </c>
      <c r="C5">
        <v>142</v>
      </c>
      <c r="D5" s="2">
        <f t="shared" si="0"/>
        <v>0.2627118644067797</v>
      </c>
      <c r="E5">
        <v>590</v>
      </c>
      <c r="F5">
        <v>155</v>
      </c>
      <c r="G5">
        <v>39</v>
      </c>
      <c r="H5">
        <v>109</v>
      </c>
      <c r="I5" s="2">
        <f t="shared" si="1"/>
        <v>0.2781456953642384</v>
      </c>
      <c r="J5">
        <v>13</v>
      </c>
      <c r="K5">
        <v>71</v>
      </c>
      <c r="L5">
        <v>0</v>
      </c>
      <c r="M5">
        <v>1</v>
      </c>
      <c r="N5">
        <v>3</v>
      </c>
      <c r="O5">
        <v>10</v>
      </c>
      <c r="P5" s="2">
        <v>0.276</v>
      </c>
      <c r="Q5" s="2">
        <v>0.531</v>
      </c>
      <c r="R5" s="2">
        <f t="shared" si="2"/>
        <v>0.8091456953642384</v>
      </c>
    </row>
    <row r="6" spans="1:18" ht="13.5">
      <c r="A6">
        <v>5</v>
      </c>
      <c r="B6" t="s">
        <v>84</v>
      </c>
      <c r="C6">
        <v>142</v>
      </c>
      <c r="D6" s="2">
        <f t="shared" si="0"/>
        <v>0.23734729493891799</v>
      </c>
      <c r="E6">
        <v>573</v>
      </c>
      <c r="F6">
        <v>136</v>
      </c>
      <c r="G6">
        <v>32</v>
      </c>
      <c r="H6">
        <v>76</v>
      </c>
      <c r="I6" s="2">
        <f t="shared" si="1"/>
        <v>0.2609427609427609</v>
      </c>
      <c r="J6">
        <v>19</v>
      </c>
      <c r="K6">
        <v>75</v>
      </c>
      <c r="L6">
        <v>0</v>
      </c>
      <c r="M6">
        <v>2</v>
      </c>
      <c r="N6">
        <v>1</v>
      </c>
      <c r="O6">
        <v>2</v>
      </c>
      <c r="P6" s="2">
        <v>0.21</v>
      </c>
      <c r="Q6" s="2">
        <v>0.452</v>
      </c>
      <c r="R6" s="2">
        <f t="shared" si="2"/>
        <v>0.712942760942761</v>
      </c>
    </row>
    <row r="7" spans="1:18" ht="13.5">
      <c r="A7">
        <v>6</v>
      </c>
      <c r="B7" t="s">
        <v>63</v>
      </c>
      <c r="C7">
        <v>144</v>
      </c>
      <c r="D7" s="2">
        <f t="shared" si="0"/>
        <v>0.24484536082474226</v>
      </c>
      <c r="E7">
        <v>388</v>
      </c>
      <c r="F7">
        <v>95</v>
      </c>
      <c r="G7">
        <v>9</v>
      </c>
      <c r="H7">
        <v>36</v>
      </c>
      <c r="I7" s="2">
        <f t="shared" si="1"/>
        <v>0.2729528535980149</v>
      </c>
      <c r="J7">
        <v>15</v>
      </c>
      <c r="K7">
        <v>55</v>
      </c>
      <c r="L7">
        <v>21</v>
      </c>
      <c r="M7">
        <v>0</v>
      </c>
      <c r="N7">
        <v>2</v>
      </c>
      <c r="O7">
        <v>11</v>
      </c>
      <c r="P7" s="2">
        <v>0.358</v>
      </c>
      <c r="Q7" s="2">
        <v>0.376</v>
      </c>
      <c r="R7" s="2">
        <f t="shared" si="2"/>
        <v>0.6489528535980149</v>
      </c>
    </row>
    <row r="8" spans="1:18" ht="13.5">
      <c r="A8">
        <v>7</v>
      </c>
      <c r="B8" t="s">
        <v>7</v>
      </c>
      <c r="C8">
        <v>143</v>
      </c>
      <c r="D8" s="2">
        <f t="shared" si="0"/>
        <v>0.1935483870967742</v>
      </c>
      <c r="E8">
        <v>341</v>
      </c>
      <c r="F8">
        <v>66</v>
      </c>
      <c r="G8">
        <v>6</v>
      </c>
      <c r="H8">
        <v>19</v>
      </c>
      <c r="I8" s="2">
        <f t="shared" si="1"/>
        <v>0.233983286908078</v>
      </c>
      <c r="J8">
        <v>18</v>
      </c>
      <c r="K8">
        <v>41</v>
      </c>
      <c r="L8">
        <v>15</v>
      </c>
      <c r="M8">
        <v>0</v>
      </c>
      <c r="N8">
        <v>6</v>
      </c>
      <c r="O8">
        <v>2</v>
      </c>
      <c r="P8" s="2">
        <v>0.222</v>
      </c>
      <c r="Q8" s="2">
        <v>0.299</v>
      </c>
      <c r="R8" s="2">
        <f t="shared" si="2"/>
        <v>0.532983286908078</v>
      </c>
    </row>
    <row r="9" spans="1:18" ht="13.5">
      <c r="A9">
        <v>8</v>
      </c>
      <c r="B9" t="s">
        <v>64</v>
      </c>
      <c r="C9">
        <v>143</v>
      </c>
      <c r="D9" s="2">
        <f t="shared" si="0"/>
        <v>0.23444976076555024</v>
      </c>
      <c r="E9">
        <v>418</v>
      </c>
      <c r="F9">
        <v>98</v>
      </c>
      <c r="G9">
        <v>5</v>
      </c>
      <c r="H9">
        <v>31</v>
      </c>
      <c r="I9" s="2">
        <f t="shared" si="1"/>
        <v>0.28888888888888886</v>
      </c>
      <c r="J9">
        <v>32</v>
      </c>
      <c r="K9">
        <v>55</v>
      </c>
      <c r="L9">
        <v>15</v>
      </c>
      <c r="M9">
        <v>0</v>
      </c>
      <c r="N9">
        <v>6</v>
      </c>
      <c r="O9">
        <v>16</v>
      </c>
      <c r="P9" s="2">
        <v>0.255</v>
      </c>
      <c r="Q9" s="2">
        <v>0.328</v>
      </c>
      <c r="R9" s="2">
        <f t="shared" si="2"/>
        <v>0.6168888888888888</v>
      </c>
    </row>
    <row r="10" spans="1:18" ht="13.5">
      <c r="A10" s="1">
        <v>9</v>
      </c>
      <c r="B10" t="s">
        <v>6</v>
      </c>
      <c r="C10">
        <v>140</v>
      </c>
      <c r="D10" s="2">
        <f t="shared" si="0"/>
        <v>0.2549019607843137</v>
      </c>
      <c r="E10">
        <v>306</v>
      </c>
      <c r="F10">
        <v>78</v>
      </c>
      <c r="G10">
        <v>0</v>
      </c>
      <c r="H10">
        <v>27</v>
      </c>
      <c r="I10" s="2">
        <f t="shared" si="1"/>
        <v>0.2852664576802508</v>
      </c>
      <c r="J10">
        <v>13</v>
      </c>
      <c r="K10">
        <v>38</v>
      </c>
      <c r="L10">
        <v>10</v>
      </c>
      <c r="M10">
        <v>0</v>
      </c>
      <c r="N10">
        <v>12</v>
      </c>
      <c r="O10">
        <v>11</v>
      </c>
      <c r="P10" s="2">
        <v>0.265</v>
      </c>
      <c r="Q10" s="2">
        <v>0.297</v>
      </c>
      <c r="R10" s="2">
        <f t="shared" si="2"/>
        <v>0.5822664576802508</v>
      </c>
    </row>
    <row r="11" spans="1:18" ht="13.5">
      <c r="A11" s="1" t="s">
        <v>5</v>
      </c>
      <c r="B11" t="s">
        <v>71</v>
      </c>
      <c r="C11">
        <v>118</v>
      </c>
      <c r="D11" s="2">
        <f t="shared" si="0"/>
        <v>0.23484848484848486</v>
      </c>
      <c r="E11">
        <v>132</v>
      </c>
      <c r="F11">
        <v>31</v>
      </c>
      <c r="G11">
        <v>1</v>
      </c>
      <c r="H11">
        <v>3</v>
      </c>
      <c r="I11" s="2">
        <f t="shared" si="1"/>
        <v>0.30344827586206896</v>
      </c>
      <c r="J11">
        <v>13</v>
      </c>
      <c r="K11">
        <v>18</v>
      </c>
      <c r="L11">
        <v>2</v>
      </c>
      <c r="M11">
        <v>0</v>
      </c>
      <c r="N11">
        <v>0</v>
      </c>
      <c r="O11">
        <v>1</v>
      </c>
      <c r="P11" s="2">
        <v>0.227</v>
      </c>
      <c r="Q11" s="2">
        <v>0.295</v>
      </c>
      <c r="R11" s="2">
        <f t="shared" si="2"/>
        <v>0.598448275862069</v>
      </c>
    </row>
    <row r="12" spans="1:18" ht="13.5">
      <c r="A12" s="1" t="s">
        <v>5</v>
      </c>
      <c r="B12" t="s">
        <v>8</v>
      </c>
      <c r="C12">
        <v>104</v>
      </c>
      <c r="D12" s="2">
        <f t="shared" si="0"/>
        <v>0.24242424242424243</v>
      </c>
      <c r="E12">
        <v>66</v>
      </c>
      <c r="F12">
        <v>16</v>
      </c>
      <c r="G12">
        <v>0</v>
      </c>
      <c r="H12">
        <v>1</v>
      </c>
      <c r="I12" s="2">
        <f t="shared" si="1"/>
        <v>0.3055555555555556</v>
      </c>
      <c r="J12">
        <v>6</v>
      </c>
      <c r="K12">
        <v>3</v>
      </c>
      <c r="L12">
        <v>3</v>
      </c>
      <c r="M12">
        <v>0</v>
      </c>
      <c r="N12">
        <v>1</v>
      </c>
      <c r="O12">
        <v>2</v>
      </c>
      <c r="P12" s="2">
        <v>0.083</v>
      </c>
      <c r="Q12" s="2">
        <v>0.273</v>
      </c>
      <c r="R12" s="2">
        <f t="shared" si="2"/>
        <v>0.5785555555555556</v>
      </c>
    </row>
    <row r="13" spans="1:18" ht="13.5">
      <c r="A13" s="1" t="s">
        <v>5</v>
      </c>
      <c r="B13" t="s">
        <v>54</v>
      </c>
      <c r="C13">
        <v>130</v>
      </c>
      <c r="D13" s="2">
        <f t="shared" si="0"/>
        <v>0.18571428571428572</v>
      </c>
      <c r="E13">
        <v>140</v>
      </c>
      <c r="F13">
        <v>26</v>
      </c>
      <c r="G13">
        <v>4</v>
      </c>
      <c r="H13">
        <v>7</v>
      </c>
      <c r="I13" s="2">
        <f t="shared" si="1"/>
        <v>0.20833333333333334</v>
      </c>
      <c r="J13">
        <v>4</v>
      </c>
      <c r="K13">
        <v>26</v>
      </c>
      <c r="L13">
        <v>7</v>
      </c>
      <c r="M13">
        <v>0</v>
      </c>
      <c r="N13">
        <v>0</v>
      </c>
      <c r="O13">
        <v>0</v>
      </c>
      <c r="P13" s="2">
        <v>0.118</v>
      </c>
      <c r="Q13" s="2">
        <v>0.279</v>
      </c>
      <c r="R13" s="2">
        <f t="shared" si="2"/>
        <v>0.4873333333333334</v>
      </c>
    </row>
    <row r="14" spans="1:18" ht="13.5">
      <c r="A14" s="1" t="s">
        <v>5</v>
      </c>
      <c r="B14" t="s">
        <v>81</v>
      </c>
      <c r="C14">
        <v>99</v>
      </c>
      <c r="D14" s="2">
        <f t="shared" si="0"/>
        <v>0.22093023255813954</v>
      </c>
      <c r="E14">
        <v>86</v>
      </c>
      <c r="F14">
        <v>19</v>
      </c>
      <c r="G14">
        <v>0</v>
      </c>
      <c r="H14">
        <v>7</v>
      </c>
      <c r="I14" s="2">
        <f t="shared" si="1"/>
        <v>0.23863636363636365</v>
      </c>
      <c r="J14">
        <v>2</v>
      </c>
      <c r="K14">
        <v>10</v>
      </c>
      <c r="L14">
        <v>7</v>
      </c>
      <c r="M14">
        <v>0</v>
      </c>
      <c r="N14">
        <v>0</v>
      </c>
      <c r="O14">
        <v>2</v>
      </c>
      <c r="P14" s="2">
        <v>0.269</v>
      </c>
      <c r="Q14" s="2">
        <v>0.279</v>
      </c>
      <c r="R14" s="2">
        <f t="shared" si="2"/>
        <v>0.5176363636363637</v>
      </c>
    </row>
    <row r="15" spans="1:18" ht="13.5">
      <c r="A15" s="1" t="s">
        <v>5</v>
      </c>
      <c r="B15" t="s">
        <v>56</v>
      </c>
      <c r="C15">
        <v>105</v>
      </c>
      <c r="D15" s="2">
        <f t="shared" si="0"/>
        <v>0.28846153846153844</v>
      </c>
      <c r="E15">
        <v>156</v>
      </c>
      <c r="F15">
        <v>45</v>
      </c>
      <c r="G15">
        <v>2</v>
      </c>
      <c r="H15">
        <v>19</v>
      </c>
      <c r="I15" s="2">
        <f t="shared" si="1"/>
        <v>0.2974683544303797</v>
      </c>
      <c r="J15">
        <v>2</v>
      </c>
      <c r="K15">
        <v>22</v>
      </c>
      <c r="L15">
        <v>7</v>
      </c>
      <c r="M15">
        <v>0</v>
      </c>
      <c r="N15">
        <v>0</v>
      </c>
      <c r="O15">
        <v>4</v>
      </c>
      <c r="P15" s="2">
        <v>0.306</v>
      </c>
      <c r="Q15" s="2">
        <v>0.436</v>
      </c>
      <c r="R15" s="2">
        <f t="shared" si="2"/>
        <v>0.7334683544303797</v>
      </c>
    </row>
    <row r="16" spans="1:18" ht="13.5">
      <c r="A16" s="1" t="s">
        <v>5</v>
      </c>
      <c r="B16" t="s">
        <v>146</v>
      </c>
      <c r="C16">
        <v>94</v>
      </c>
      <c r="D16" s="2">
        <f t="shared" si="0"/>
        <v>0.27710843373493976</v>
      </c>
      <c r="E16">
        <v>83</v>
      </c>
      <c r="F16">
        <v>23</v>
      </c>
      <c r="G16">
        <v>0</v>
      </c>
      <c r="H16">
        <v>19</v>
      </c>
      <c r="I16" s="2">
        <f t="shared" si="1"/>
        <v>0.3146067415730337</v>
      </c>
      <c r="J16">
        <v>5</v>
      </c>
      <c r="K16">
        <v>13</v>
      </c>
      <c r="L16">
        <v>6</v>
      </c>
      <c r="M16">
        <v>1</v>
      </c>
      <c r="N16">
        <v>0</v>
      </c>
      <c r="O16">
        <v>0</v>
      </c>
      <c r="P16" s="2">
        <v>0.407</v>
      </c>
      <c r="Q16" s="2">
        <v>0.398</v>
      </c>
      <c r="R16" s="2">
        <f t="shared" si="2"/>
        <v>0.7126067415730337</v>
      </c>
    </row>
    <row r="17" spans="1:18" ht="13.5">
      <c r="A17" s="1" t="s">
        <v>5</v>
      </c>
      <c r="B17" t="s">
        <v>90</v>
      </c>
      <c r="C17">
        <v>40</v>
      </c>
      <c r="D17" s="2">
        <f t="shared" si="0"/>
        <v>0.17073170731707318</v>
      </c>
      <c r="E17">
        <v>41</v>
      </c>
      <c r="F17">
        <v>7</v>
      </c>
      <c r="G17">
        <v>0</v>
      </c>
      <c r="H17">
        <v>1</v>
      </c>
      <c r="I17" s="2">
        <f t="shared" si="1"/>
        <v>0.19047619047619047</v>
      </c>
      <c r="J17">
        <v>1</v>
      </c>
      <c r="K17">
        <v>5</v>
      </c>
      <c r="L17">
        <v>0</v>
      </c>
      <c r="M17">
        <v>0</v>
      </c>
      <c r="N17">
        <v>0</v>
      </c>
      <c r="O17">
        <v>0</v>
      </c>
      <c r="P17" s="2">
        <v>0.059</v>
      </c>
      <c r="Q17" s="2">
        <v>0.268</v>
      </c>
      <c r="R17" s="2">
        <f t="shared" si="2"/>
        <v>0.4584761904761905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74</v>
      </c>
      <c r="C21">
        <v>28</v>
      </c>
      <c r="D21" s="3">
        <f aca="true" t="shared" si="3" ref="D21:D33">R21/J21*9</f>
        <v>3.153284671532847</v>
      </c>
      <c r="E21">
        <v>10</v>
      </c>
      <c r="F21">
        <v>12</v>
      </c>
      <c r="G21">
        <v>0</v>
      </c>
      <c r="H21">
        <v>0</v>
      </c>
      <c r="I21" s="2">
        <f>E21/(E21+F21)</f>
        <v>0.45454545454545453</v>
      </c>
      <c r="J21" s="8">
        <v>182.66666666666666</v>
      </c>
      <c r="K21">
        <v>1</v>
      </c>
      <c r="L21">
        <v>173</v>
      </c>
      <c r="M21">
        <v>91</v>
      </c>
      <c r="N21">
        <v>24</v>
      </c>
      <c r="O21">
        <v>3</v>
      </c>
      <c r="P21">
        <v>12</v>
      </c>
      <c r="Q21">
        <v>67</v>
      </c>
      <c r="R21">
        <v>64</v>
      </c>
      <c r="S21" s="3">
        <f aca="true" t="shared" si="4" ref="S21:S33">(L21+N21)/J21</f>
        <v>1.0784671532846717</v>
      </c>
      <c r="T21" s="3">
        <f aca="true" t="shared" si="5" ref="T21:T33">M21/J21*9</f>
        <v>4.483576642335767</v>
      </c>
    </row>
    <row r="22" spans="2:20" ht="13.5">
      <c r="B22" t="s">
        <v>209</v>
      </c>
      <c r="C22">
        <v>27</v>
      </c>
      <c r="D22" s="3">
        <f t="shared" si="3"/>
        <v>3.8819742489270386</v>
      </c>
      <c r="E22">
        <v>10</v>
      </c>
      <c r="F22">
        <v>8</v>
      </c>
      <c r="G22">
        <v>0</v>
      </c>
      <c r="H22">
        <v>0</v>
      </c>
      <c r="I22" s="2">
        <f aca="true" t="shared" si="6" ref="I22:I33">E22/(E22+F22)</f>
        <v>0.5555555555555556</v>
      </c>
      <c r="J22" s="8">
        <v>155.33333333333334</v>
      </c>
      <c r="K22">
        <v>3</v>
      </c>
      <c r="L22">
        <v>160</v>
      </c>
      <c r="M22">
        <v>60</v>
      </c>
      <c r="N22">
        <v>26</v>
      </c>
      <c r="O22">
        <v>3</v>
      </c>
      <c r="P22">
        <v>9</v>
      </c>
      <c r="Q22">
        <v>73</v>
      </c>
      <c r="R22">
        <v>67</v>
      </c>
      <c r="S22" s="3">
        <f t="shared" si="4"/>
        <v>1.1974248927038627</v>
      </c>
      <c r="T22" s="3">
        <f t="shared" si="5"/>
        <v>3.4763948497854074</v>
      </c>
    </row>
    <row r="23" spans="2:20" ht="13.5">
      <c r="B23" t="s">
        <v>75</v>
      </c>
      <c r="C23">
        <v>28</v>
      </c>
      <c r="D23" s="3">
        <f t="shared" si="3"/>
        <v>3.0508474576271185</v>
      </c>
      <c r="E23">
        <v>9</v>
      </c>
      <c r="F23">
        <v>11</v>
      </c>
      <c r="G23">
        <v>0</v>
      </c>
      <c r="H23">
        <v>0</v>
      </c>
      <c r="I23" s="2">
        <f t="shared" si="6"/>
        <v>0.45</v>
      </c>
      <c r="J23">
        <v>177</v>
      </c>
      <c r="K23">
        <v>5</v>
      </c>
      <c r="L23">
        <v>163</v>
      </c>
      <c r="M23">
        <v>56</v>
      </c>
      <c r="N23">
        <v>31</v>
      </c>
      <c r="O23">
        <v>7</v>
      </c>
      <c r="P23">
        <v>11</v>
      </c>
      <c r="Q23">
        <v>61</v>
      </c>
      <c r="R23">
        <v>60</v>
      </c>
      <c r="S23" s="3">
        <f t="shared" si="4"/>
        <v>1.0960451977401129</v>
      </c>
      <c r="T23" s="3">
        <f t="shared" si="5"/>
        <v>2.8474576271186445</v>
      </c>
    </row>
    <row r="24" spans="2:20" ht="13.5">
      <c r="B24" t="s">
        <v>43</v>
      </c>
      <c r="C24">
        <v>27</v>
      </c>
      <c r="D24" s="3">
        <f t="shared" si="3"/>
        <v>5.596810933940774</v>
      </c>
      <c r="E24">
        <v>9</v>
      </c>
      <c r="F24">
        <v>11</v>
      </c>
      <c r="G24">
        <v>0</v>
      </c>
      <c r="H24">
        <v>0</v>
      </c>
      <c r="I24" s="2">
        <f t="shared" si="6"/>
        <v>0.45</v>
      </c>
      <c r="J24" s="8">
        <v>146.33333333333334</v>
      </c>
      <c r="K24">
        <v>3</v>
      </c>
      <c r="L24">
        <v>171</v>
      </c>
      <c r="M24">
        <v>115</v>
      </c>
      <c r="N24">
        <v>76</v>
      </c>
      <c r="O24">
        <v>8</v>
      </c>
      <c r="P24">
        <v>16</v>
      </c>
      <c r="Q24">
        <v>93</v>
      </c>
      <c r="R24">
        <v>91</v>
      </c>
      <c r="S24" s="3">
        <f t="shared" si="4"/>
        <v>1.6879271070615034</v>
      </c>
      <c r="T24" s="3">
        <f t="shared" si="5"/>
        <v>7.072892938496583</v>
      </c>
    </row>
    <row r="25" spans="2:20" ht="13.5">
      <c r="B25" t="s">
        <v>60</v>
      </c>
      <c r="C25">
        <v>27</v>
      </c>
      <c r="D25" s="3">
        <f t="shared" si="3"/>
        <v>4.334056399132321</v>
      </c>
      <c r="E25">
        <v>4</v>
      </c>
      <c r="F25">
        <v>13</v>
      </c>
      <c r="G25">
        <v>0</v>
      </c>
      <c r="H25">
        <v>0</v>
      </c>
      <c r="I25" s="2">
        <f t="shared" si="6"/>
        <v>0.23529411764705882</v>
      </c>
      <c r="J25" s="8">
        <v>153.66666666666666</v>
      </c>
      <c r="K25">
        <v>2</v>
      </c>
      <c r="L25">
        <v>169</v>
      </c>
      <c r="M25">
        <v>39</v>
      </c>
      <c r="N25">
        <v>23</v>
      </c>
      <c r="O25">
        <v>3</v>
      </c>
      <c r="P25">
        <v>9</v>
      </c>
      <c r="Q25">
        <v>78</v>
      </c>
      <c r="R25">
        <v>74</v>
      </c>
      <c r="S25" s="3">
        <f t="shared" si="4"/>
        <v>1.2494577006507592</v>
      </c>
      <c r="T25" s="3">
        <f t="shared" si="5"/>
        <v>2.284164859002169</v>
      </c>
    </row>
    <row r="26" spans="2:20" ht="13.5">
      <c r="B26" t="s">
        <v>135</v>
      </c>
      <c r="C26">
        <v>7</v>
      </c>
      <c r="D26" s="3">
        <f t="shared" si="3"/>
        <v>4.68595041322314</v>
      </c>
      <c r="E26">
        <v>1</v>
      </c>
      <c r="F26">
        <v>1</v>
      </c>
      <c r="G26">
        <v>0</v>
      </c>
      <c r="H26">
        <v>0</v>
      </c>
      <c r="I26" s="2">
        <f t="shared" si="6"/>
        <v>0.5</v>
      </c>
      <c r="J26" s="8">
        <v>40.333333333333336</v>
      </c>
      <c r="K26">
        <v>1</v>
      </c>
      <c r="L26">
        <v>37</v>
      </c>
      <c r="M26">
        <v>9</v>
      </c>
      <c r="N26">
        <v>12</v>
      </c>
      <c r="O26">
        <v>1</v>
      </c>
      <c r="P26">
        <v>2</v>
      </c>
      <c r="Q26">
        <v>22</v>
      </c>
      <c r="R26">
        <v>21</v>
      </c>
      <c r="S26" s="3">
        <f t="shared" si="4"/>
        <v>1.2148760330578512</v>
      </c>
      <c r="T26" s="3">
        <f t="shared" si="5"/>
        <v>2.008264462809917</v>
      </c>
    </row>
    <row r="27" spans="2:20" ht="13.5">
      <c r="B27" t="s">
        <v>210</v>
      </c>
      <c r="C27">
        <v>45</v>
      </c>
      <c r="D27" s="3">
        <f t="shared" si="3"/>
        <v>3.280373831775701</v>
      </c>
      <c r="E27">
        <v>2</v>
      </c>
      <c r="F27">
        <v>5</v>
      </c>
      <c r="G27">
        <v>1</v>
      </c>
      <c r="H27">
        <v>8</v>
      </c>
      <c r="I27" s="2">
        <f t="shared" si="6"/>
        <v>0.2857142857142857</v>
      </c>
      <c r="J27" s="8">
        <v>71.33333333333333</v>
      </c>
      <c r="K27">
        <v>0</v>
      </c>
      <c r="L27">
        <v>68</v>
      </c>
      <c r="M27">
        <v>20</v>
      </c>
      <c r="N27">
        <v>16</v>
      </c>
      <c r="O27">
        <v>0</v>
      </c>
      <c r="P27">
        <v>7</v>
      </c>
      <c r="Q27">
        <v>27</v>
      </c>
      <c r="R27">
        <v>26</v>
      </c>
      <c r="S27" s="3">
        <f t="shared" si="4"/>
        <v>1.177570093457944</v>
      </c>
      <c r="T27" s="3">
        <f t="shared" si="5"/>
        <v>2.5233644859813085</v>
      </c>
    </row>
    <row r="28" spans="2:20" ht="13.5">
      <c r="B28" t="s">
        <v>147</v>
      </c>
      <c r="C28">
        <v>37</v>
      </c>
      <c r="D28" s="3">
        <f t="shared" si="3"/>
        <v>5.5588235294117645</v>
      </c>
      <c r="E28">
        <v>4</v>
      </c>
      <c r="F28">
        <v>6</v>
      </c>
      <c r="G28">
        <v>1</v>
      </c>
      <c r="H28">
        <v>3</v>
      </c>
      <c r="I28" s="2">
        <f t="shared" si="6"/>
        <v>0.4</v>
      </c>
      <c r="J28" s="8">
        <v>56.666666666666664</v>
      </c>
      <c r="K28">
        <v>0</v>
      </c>
      <c r="L28">
        <v>73</v>
      </c>
      <c r="M28">
        <v>15</v>
      </c>
      <c r="N28">
        <v>16</v>
      </c>
      <c r="O28">
        <v>5</v>
      </c>
      <c r="P28">
        <v>6</v>
      </c>
      <c r="Q28">
        <v>36</v>
      </c>
      <c r="R28">
        <v>35</v>
      </c>
      <c r="S28" s="3">
        <f t="shared" si="4"/>
        <v>1.5705882352941176</v>
      </c>
      <c r="T28" s="3">
        <f t="shared" si="5"/>
        <v>2.3823529411764706</v>
      </c>
    </row>
    <row r="29" spans="2:20" ht="13.5">
      <c r="B29" t="s">
        <v>133</v>
      </c>
      <c r="C29">
        <v>14</v>
      </c>
      <c r="D29" s="3">
        <f t="shared" si="3"/>
        <v>1.6363636363636365</v>
      </c>
      <c r="E29">
        <v>3</v>
      </c>
      <c r="F29">
        <v>0</v>
      </c>
      <c r="G29">
        <v>1</v>
      </c>
      <c r="H29">
        <v>2</v>
      </c>
      <c r="I29" s="2">
        <f t="shared" si="6"/>
        <v>1</v>
      </c>
      <c r="J29" s="8">
        <v>22</v>
      </c>
      <c r="K29">
        <v>0</v>
      </c>
      <c r="L29">
        <v>19</v>
      </c>
      <c r="M29">
        <v>6</v>
      </c>
      <c r="N29">
        <v>3</v>
      </c>
      <c r="O29">
        <v>1</v>
      </c>
      <c r="P29">
        <v>2</v>
      </c>
      <c r="Q29">
        <v>4</v>
      </c>
      <c r="R29">
        <v>4</v>
      </c>
      <c r="S29" s="3">
        <f t="shared" si="4"/>
        <v>1</v>
      </c>
      <c r="T29" s="3">
        <f t="shared" si="5"/>
        <v>2.454545454545454</v>
      </c>
    </row>
    <row r="30" spans="2:20" ht="13.5">
      <c r="B30" t="s">
        <v>211</v>
      </c>
      <c r="C30">
        <v>47</v>
      </c>
      <c r="D30" s="3">
        <f t="shared" si="3"/>
        <v>3.46692607003891</v>
      </c>
      <c r="E30">
        <v>3</v>
      </c>
      <c r="F30">
        <v>0</v>
      </c>
      <c r="G30">
        <v>1</v>
      </c>
      <c r="H30">
        <v>6</v>
      </c>
      <c r="I30" s="2">
        <f t="shared" si="6"/>
        <v>1</v>
      </c>
      <c r="J30" s="8">
        <v>85.66666666666667</v>
      </c>
      <c r="K30">
        <v>0</v>
      </c>
      <c r="L30">
        <v>76</v>
      </c>
      <c r="M30">
        <v>31</v>
      </c>
      <c r="N30">
        <v>20</v>
      </c>
      <c r="O30">
        <v>0</v>
      </c>
      <c r="P30">
        <v>8</v>
      </c>
      <c r="Q30">
        <v>34</v>
      </c>
      <c r="R30">
        <v>33</v>
      </c>
      <c r="S30" s="3">
        <f t="shared" si="4"/>
        <v>1.1206225680933852</v>
      </c>
      <c r="T30" s="3">
        <f t="shared" si="5"/>
        <v>3.2568093385214008</v>
      </c>
    </row>
    <row r="31" spans="2:20" ht="13.5">
      <c r="B31" t="s">
        <v>136</v>
      </c>
      <c r="C31">
        <v>54</v>
      </c>
      <c r="D31" s="3">
        <f t="shared" si="3"/>
        <v>2.6999999999999997</v>
      </c>
      <c r="E31">
        <v>5</v>
      </c>
      <c r="F31">
        <v>2</v>
      </c>
      <c r="G31">
        <v>1</v>
      </c>
      <c r="H31">
        <v>3</v>
      </c>
      <c r="I31" s="2">
        <f t="shared" si="6"/>
        <v>0.7142857142857143</v>
      </c>
      <c r="J31" s="8">
        <v>93.33333333333333</v>
      </c>
      <c r="K31">
        <v>0</v>
      </c>
      <c r="L31">
        <v>84</v>
      </c>
      <c r="M31">
        <v>23</v>
      </c>
      <c r="N31">
        <v>12</v>
      </c>
      <c r="O31">
        <v>2</v>
      </c>
      <c r="P31">
        <v>6</v>
      </c>
      <c r="Q31">
        <v>31</v>
      </c>
      <c r="R31">
        <v>28</v>
      </c>
      <c r="S31" s="3">
        <f t="shared" si="4"/>
        <v>1.0285714285714287</v>
      </c>
      <c r="T31" s="3">
        <f t="shared" si="5"/>
        <v>2.217857142857143</v>
      </c>
    </row>
    <row r="32" spans="2:20" ht="13.5">
      <c r="B32" t="s">
        <v>76</v>
      </c>
      <c r="C32">
        <v>42</v>
      </c>
      <c r="D32" s="3">
        <f t="shared" si="3"/>
        <v>2.454545454545455</v>
      </c>
      <c r="E32">
        <v>6</v>
      </c>
      <c r="F32">
        <v>3</v>
      </c>
      <c r="G32">
        <v>25</v>
      </c>
      <c r="H32">
        <v>4</v>
      </c>
      <c r="I32" s="2">
        <f t="shared" si="6"/>
        <v>0.6666666666666666</v>
      </c>
      <c r="J32" s="8">
        <v>58.666666666666664</v>
      </c>
      <c r="K32">
        <v>0</v>
      </c>
      <c r="L32">
        <v>49</v>
      </c>
      <c r="M32">
        <v>23</v>
      </c>
      <c r="N32">
        <v>7</v>
      </c>
      <c r="O32">
        <v>0</v>
      </c>
      <c r="P32">
        <v>3</v>
      </c>
      <c r="Q32">
        <v>16</v>
      </c>
      <c r="R32">
        <v>16</v>
      </c>
      <c r="S32" s="3">
        <f t="shared" si="4"/>
        <v>0.9545454545454546</v>
      </c>
      <c r="T32" s="3">
        <f t="shared" si="5"/>
        <v>3.5284090909090913</v>
      </c>
    </row>
    <row r="33" spans="2:20" ht="13.5">
      <c r="B33" t="s">
        <v>137</v>
      </c>
      <c r="C33">
        <f>7+24</f>
        <v>31</v>
      </c>
      <c r="D33" s="3">
        <f t="shared" si="3"/>
        <v>5.5227272727272725</v>
      </c>
      <c r="E33">
        <f>1+1</f>
        <v>2</v>
      </c>
      <c r="F33">
        <f>1+1</f>
        <v>2</v>
      </c>
      <c r="G33">
        <v>0</v>
      </c>
      <c r="H33">
        <f>0+2</f>
        <v>2</v>
      </c>
      <c r="I33" s="2">
        <f t="shared" si="6"/>
        <v>0.5</v>
      </c>
      <c r="J33" s="8">
        <f>11.3333333333333+32.6666666666667</f>
        <v>44</v>
      </c>
      <c r="K33">
        <v>0</v>
      </c>
      <c r="L33">
        <f>16+44</f>
        <v>60</v>
      </c>
      <c r="M33">
        <f>3+9</f>
        <v>12</v>
      </c>
      <c r="N33">
        <f>3+17</f>
        <v>20</v>
      </c>
      <c r="O33">
        <f>0+2</f>
        <v>2</v>
      </c>
      <c r="P33">
        <f>1+2</f>
        <v>3</v>
      </c>
      <c r="Q33">
        <f>9+19</f>
        <v>28</v>
      </c>
      <c r="R33">
        <f>9+18</f>
        <v>27</v>
      </c>
      <c r="S33" s="3">
        <f t="shared" si="4"/>
        <v>1.8181818181818181</v>
      </c>
      <c r="T33" s="3">
        <f t="shared" si="5"/>
        <v>2.454545454545454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T20" sqref="T20:T33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86</v>
      </c>
    </row>
    <row r="2" spans="1:18" ht="13.5">
      <c r="A2">
        <v>1</v>
      </c>
      <c r="B2" t="s">
        <v>48</v>
      </c>
      <c r="C2">
        <v>144</v>
      </c>
      <c r="D2" s="2">
        <f>F2/E2</f>
        <v>0.23728813559322035</v>
      </c>
      <c r="E2">
        <v>472</v>
      </c>
      <c r="F2">
        <v>112</v>
      </c>
      <c r="G2">
        <v>1</v>
      </c>
      <c r="H2">
        <v>29</v>
      </c>
      <c r="I2" s="2">
        <f>(F2+J2)/(E2+J2+M2)</f>
        <v>0.3023255813953488</v>
      </c>
      <c r="J2">
        <v>44</v>
      </c>
      <c r="K2">
        <v>34</v>
      </c>
      <c r="L2">
        <v>0</v>
      </c>
      <c r="M2">
        <v>0</v>
      </c>
      <c r="N2">
        <v>6</v>
      </c>
      <c r="O2">
        <v>6</v>
      </c>
      <c r="P2" s="2">
        <v>0.231</v>
      </c>
      <c r="Q2" s="2">
        <v>0.362</v>
      </c>
      <c r="R2" s="2">
        <f>I2+Q2</f>
        <v>0.6643255813953488</v>
      </c>
    </row>
    <row r="3" spans="1:18" ht="13.5">
      <c r="A3">
        <v>2</v>
      </c>
      <c r="B3" t="s">
        <v>194</v>
      </c>
      <c r="C3">
        <v>143</v>
      </c>
      <c r="D3" s="2">
        <f aca="true" t="shared" si="0" ref="D3:D17">F3/E3</f>
        <v>0.2699490662139219</v>
      </c>
      <c r="E3">
        <v>589</v>
      </c>
      <c r="F3">
        <v>159</v>
      </c>
      <c r="G3">
        <v>12</v>
      </c>
      <c r="H3">
        <v>62</v>
      </c>
      <c r="I3" s="2">
        <f aca="true" t="shared" si="1" ref="I3:I17">(F3+J3)/(E3+J3+M3)</f>
        <v>0.33996937212863704</v>
      </c>
      <c r="J3">
        <v>63</v>
      </c>
      <c r="K3">
        <v>54</v>
      </c>
      <c r="L3">
        <v>0</v>
      </c>
      <c r="M3">
        <v>1</v>
      </c>
      <c r="N3">
        <v>6</v>
      </c>
      <c r="O3">
        <v>5</v>
      </c>
      <c r="P3" s="2">
        <v>0.31</v>
      </c>
      <c r="Q3" s="2">
        <v>0.396</v>
      </c>
      <c r="R3" s="2">
        <f aca="true" t="shared" si="2" ref="R3:R17">I3+Q3</f>
        <v>0.7359693721286371</v>
      </c>
    </row>
    <row r="4" spans="1:18" ht="13.5">
      <c r="A4">
        <v>3</v>
      </c>
      <c r="B4" t="s">
        <v>51</v>
      </c>
      <c r="C4">
        <v>140</v>
      </c>
      <c r="D4" s="2">
        <f t="shared" si="0"/>
        <v>0.2777777777777778</v>
      </c>
      <c r="E4">
        <v>576</v>
      </c>
      <c r="F4">
        <v>160</v>
      </c>
      <c r="G4">
        <v>29</v>
      </c>
      <c r="H4">
        <v>91</v>
      </c>
      <c r="I4" s="2">
        <f t="shared" si="1"/>
        <v>0.3306581059390048</v>
      </c>
      <c r="J4">
        <v>46</v>
      </c>
      <c r="K4">
        <v>50</v>
      </c>
      <c r="L4">
        <v>0</v>
      </c>
      <c r="M4">
        <v>1</v>
      </c>
      <c r="N4">
        <v>0</v>
      </c>
      <c r="O4">
        <v>5</v>
      </c>
      <c r="P4" s="2">
        <v>0.252</v>
      </c>
      <c r="Q4" s="2">
        <v>0.528</v>
      </c>
      <c r="R4" s="2">
        <f t="shared" si="2"/>
        <v>0.8586581059390048</v>
      </c>
    </row>
    <row r="5" spans="1:18" ht="13.5">
      <c r="A5">
        <v>4</v>
      </c>
      <c r="B5" t="s">
        <v>77</v>
      </c>
      <c r="C5">
        <v>141</v>
      </c>
      <c r="D5" s="2">
        <f t="shared" si="0"/>
        <v>0.2618629173989455</v>
      </c>
      <c r="E5">
        <v>569</v>
      </c>
      <c r="F5">
        <v>149</v>
      </c>
      <c r="G5">
        <v>28</v>
      </c>
      <c r="H5">
        <v>105</v>
      </c>
      <c r="I5" s="2">
        <f t="shared" si="1"/>
        <v>0.31433224755700323</v>
      </c>
      <c r="J5">
        <v>44</v>
      </c>
      <c r="K5">
        <v>67</v>
      </c>
      <c r="L5">
        <v>0</v>
      </c>
      <c r="M5">
        <v>1</v>
      </c>
      <c r="N5">
        <v>1</v>
      </c>
      <c r="O5">
        <v>4</v>
      </c>
      <c r="P5" s="2">
        <v>0.342</v>
      </c>
      <c r="Q5" s="2">
        <v>0.467</v>
      </c>
      <c r="R5" s="2">
        <f t="shared" si="2"/>
        <v>0.7813322475570033</v>
      </c>
    </row>
    <row r="6" spans="1:18" ht="13.5">
      <c r="A6">
        <v>5</v>
      </c>
      <c r="B6" t="s">
        <v>63</v>
      </c>
      <c r="C6">
        <v>144</v>
      </c>
      <c r="D6" s="2">
        <f t="shared" si="0"/>
        <v>0.29836829836829837</v>
      </c>
      <c r="E6">
        <v>429</v>
      </c>
      <c r="F6">
        <v>128</v>
      </c>
      <c r="G6">
        <v>7</v>
      </c>
      <c r="H6">
        <v>48</v>
      </c>
      <c r="I6" s="2">
        <f t="shared" si="1"/>
        <v>0.3362637362637363</v>
      </c>
      <c r="J6">
        <v>25</v>
      </c>
      <c r="K6">
        <v>57</v>
      </c>
      <c r="L6">
        <v>0</v>
      </c>
      <c r="M6">
        <v>1</v>
      </c>
      <c r="N6">
        <v>3</v>
      </c>
      <c r="O6">
        <v>10</v>
      </c>
      <c r="P6" s="2">
        <v>0.333</v>
      </c>
      <c r="Q6" s="2">
        <v>0.415</v>
      </c>
      <c r="R6" s="2">
        <f t="shared" si="2"/>
        <v>0.7512637362637362</v>
      </c>
    </row>
    <row r="7" spans="1:18" ht="13.5">
      <c r="A7">
        <v>6</v>
      </c>
      <c r="B7" t="s">
        <v>84</v>
      </c>
      <c r="C7">
        <v>144</v>
      </c>
      <c r="D7" s="2">
        <f t="shared" si="0"/>
        <v>0.2171628721541156</v>
      </c>
      <c r="E7">
        <v>571</v>
      </c>
      <c r="F7">
        <v>124</v>
      </c>
      <c r="G7">
        <v>17</v>
      </c>
      <c r="H7">
        <v>64</v>
      </c>
      <c r="I7" s="2">
        <f t="shared" si="1"/>
        <v>0.24873949579831933</v>
      </c>
      <c r="J7">
        <v>24</v>
      </c>
      <c r="K7">
        <v>83</v>
      </c>
      <c r="L7">
        <v>0</v>
      </c>
      <c r="M7">
        <v>0</v>
      </c>
      <c r="N7">
        <v>0</v>
      </c>
      <c r="O7">
        <v>3</v>
      </c>
      <c r="P7" s="2">
        <v>0.244</v>
      </c>
      <c r="Q7" s="2">
        <v>0.354</v>
      </c>
      <c r="R7" s="2">
        <f t="shared" si="2"/>
        <v>0.6027394957983193</v>
      </c>
    </row>
    <row r="8" spans="1:18" ht="13.5">
      <c r="A8">
        <v>7</v>
      </c>
      <c r="B8" t="s">
        <v>81</v>
      </c>
      <c r="C8">
        <v>144</v>
      </c>
      <c r="D8" s="2">
        <f t="shared" si="0"/>
        <v>0.28940568475452194</v>
      </c>
      <c r="E8">
        <v>387</v>
      </c>
      <c r="F8">
        <v>112</v>
      </c>
      <c r="G8">
        <v>2</v>
      </c>
      <c r="H8">
        <v>20</v>
      </c>
      <c r="I8" s="2">
        <f t="shared" si="1"/>
        <v>0.32598039215686275</v>
      </c>
      <c r="J8">
        <v>21</v>
      </c>
      <c r="K8">
        <v>43</v>
      </c>
      <c r="L8">
        <v>10</v>
      </c>
      <c r="M8">
        <v>0</v>
      </c>
      <c r="N8">
        <v>6</v>
      </c>
      <c r="O8">
        <v>16</v>
      </c>
      <c r="P8" s="2">
        <v>0.228</v>
      </c>
      <c r="Q8" s="2">
        <v>0.377</v>
      </c>
      <c r="R8" s="2">
        <f t="shared" si="2"/>
        <v>0.7029803921568627</v>
      </c>
    </row>
    <row r="9" spans="1:18" ht="13.5">
      <c r="A9">
        <v>8</v>
      </c>
      <c r="B9" t="s">
        <v>64</v>
      </c>
      <c r="C9">
        <v>140</v>
      </c>
      <c r="D9" s="2">
        <f t="shared" si="0"/>
        <v>0.23268698060941828</v>
      </c>
      <c r="E9">
        <v>361</v>
      </c>
      <c r="F9">
        <v>84</v>
      </c>
      <c r="G9">
        <v>3</v>
      </c>
      <c r="H9">
        <v>32</v>
      </c>
      <c r="I9" s="2">
        <f t="shared" si="1"/>
        <v>0.3032581453634085</v>
      </c>
      <c r="J9">
        <v>37</v>
      </c>
      <c r="K9">
        <v>44</v>
      </c>
      <c r="L9">
        <v>4</v>
      </c>
      <c r="M9">
        <v>1</v>
      </c>
      <c r="N9">
        <v>1</v>
      </c>
      <c r="O9">
        <v>3</v>
      </c>
      <c r="P9" s="2">
        <v>0.202</v>
      </c>
      <c r="Q9" s="2">
        <v>0.302</v>
      </c>
      <c r="R9" s="2">
        <f t="shared" si="2"/>
        <v>0.6052581453634085</v>
      </c>
    </row>
    <row r="10" spans="1:18" ht="13.5">
      <c r="A10" s="1">
        <v>9</v>
      </c>
      <c r="B10" t="s">
        <v>78</v>
      </c>
      <c r="C10">
        <v>144</v>
      </c>
      <c r="D10" s="2">
        <f t="shared" si="0"/>
        <v>0.25668449197860965</v>
      </c>
      <c r="E10">
        <v>374</v>
      </c>
      <c r="F10">
        <v>96</v>
      </c>
      <c r="G10">
        <v>3</v>
      </c>
      <c r="H10">
        <v>28</v>
      </c>
      <c r="I10" s="2">
        <f t="shared" si="1"/>
        <v>0.27225130890052357</v>
      </c>
      <c r="J10">
        <v>8</v>
      </c>
      <c r="K10">
        <v>37</v>
      </c>
      <c r="L10">
        <v>3</v>
      </c>
      <c r="M10">
        <v>0</v>
      </c>
      <c r="N10">
        <v>7</v>
      </c>
      <c r="O10">
        <v>12</v>
      </c>
      <c r="P10" s="2">
        <v>0.232</v>
      </c>
      <c r="Q10" s="2">
        <v>0.348</v>
      </c>
      <c r="R10" s="2">
        <f t="shared" si="2"/>
        <v>0.6202513089005235</v>
      </c>
    </row>
    <row r="11" spans="1:18" ht="13.5">
      <c r="A11" s="1" t="s">
        <v>5</v>
      </c>
      <c r="B11" t="s">
        <v>79</v>
      </c>
      <c r="C11">
        <v>90</v>
      </c>
      <c r="D11" s="2">
        <f t="shared" si="0"/>
        <v>0.21951219512195122</v>
      </c>
      <c r="E11">
        <v>82</v>
      </c>
      <c r="F11">
        <v>18</v>
      </c>
      <c r="G11">
        <v>0</v>
      </c>
      <c r="H11">
        <v>2</v>
      </c>
      <c r="I11" s="2">
        <f t="shared" si="1"/>
        <v>0.2808988764044944</v>
      </c>
      <c r="J11">
        <v>7</v>
      </c>
      <c r="K11">
        <v>9</v>
      </c>
      <c r="L11">
        <v>5</v>
      </c>
      <c r="M11">
        <v>0</v>
      </c>
      <c r="N11">
        <v>2</v>
      </c>
      <c r="O11">
        <v>2</v>
      </c>
      <c r="P11" s="2">
        <v>0.05</v>
      </c>
      <c r="Q11" s="2">
        <v>0.293</v>
      </c>
      <c r="R11" s="2">
        <f t="shared" si="2"/>
        <v>0.5738988764044943</v>
      </c>
    </row>
    <row r="12" spans="1:18" ht="13.5">
      <c r="A12" s="1" t="s">
        <v>5</v>
      </c>
      <c r="B12" t="s">
        <v>54</v>
      </c>
      <c r="C12">
        <v>123</v>
      </c>
      <c r="D12" s="2">
        <f t="shared" si="0"/>
        <v>0.23529411764705882</v>
      </c>
      <c r="E12">
        <v>136</v>
      </c>
      <c r="F12">
        <v>32</v>
      </c>
      <c r="G12">
        <v>4</v>
      </c>
      <c r="H12">
        <v>20</v>
      </c>
      <c r="I12" s="2">
        <f t="shared" si="1"/>
        <v>0.2446043165467626</v>
      </c>
      <c r="J12">
        <v>2</v>
      </c>
      <c r="K12">
        <v>28</v>
      </c>
      <c r="L12">
        <v>1</v>
      </c>
      <c r="M12">
        <v>1</v>
      </c>
      <c r="N12">
        <v>0</v>
      </c>
      <c r="O12">
        <v>1</v>
      </c>
      <c r="P12" s="2">
        <v>0.375</v>
      </c>
      <c r="Q12" s="2">
        <v>0.353</v>
      </c>
      <c r="R12" s="2">
        <f t="shared" si="2"/>
        <v>0.5976043165467626</v>
      </c>
    </row>
    <row r="13" spans="1:18" ht="13.5">
      <c r="A13" s="1" t="s">
        <v>5</v>
      </c>
      <c r="B13" t="s">
        <v>8</v>
      </c>
      <c r="C13">
        <v>66</v>
      </c>
      <c r="D13" s="2">
        <f t="shared" si="0"/>
        <v>0.18604651162790697</v>
      </c>
      <c r="E13">
        <v>43</v>
      </c>
      <c r="F13">
        <v>8</v>
      </c>
      <c r="G13">
        <v>0</v>
      </c>
      <c r="H13">
        <v>1</v>
      </c>
      <c r="I13" s="2">
        <f t="shared" si="1"/>
        <v>0.2222222222222222</v>
      </c>
      <c r="J13">
        <v>2</v>
      </c>
      <c r="K13">
        <v>5</v>
      </c>
      <c r="L13">
        <v>0</v>
      </c>
      <c r="M13">
        <v>0</v>
      </c>
      <c r="N13">
        <v>0</v>
      </c>
      <c r="O13">
        <v>1</v>
      </c>
      <c r="P13" s="2">
        <v>0.1</v>
      </c>
      <c r="Q13" s="2">
        <v>0.256</v>
      </c>
      <c r="R13" s="2">
        <f t="shared" si="2"/>
        <v>0.4782222222222222</v>
      </c>
    </row>
    <row r="14" spans="1:18" ht="13.5">
      <c r="A14" s="1" t="s">
        <v>5</v>
      </c>
      <c r="B14" t="s">
        <v>57</v>
      </c>
      <c r="C14">
        <v>93</v>
      </c>
      <c r="D14" s="2">
        <f t="shared" si="0"/>
        <v>0.26548672566371684</v>
      </c>
      <c r="E14">
        <v>113</v>
      </c>
      <c r="F14">
        <v>30</v>
      </c>
      <c r="G14">
        <v>1</v>
      </c>
      <c r="H14">
        <v>16</v>
      </c>
      <c r="I14" s="2">
        <f t="shared" si="1"/>
        <v>0.2719298245614035</v>
      </c>
      <c r="J14">
        <v>1</v>
      </c>
      <c r="K14">
        <v>15</v>
      </c>
      <c r="L14">
        <v>1</v>
      </c>
      <c r="M14">
        <v>0</v>
      </c>
      <c r="N14">
        <v>1</v>
      </c>
      <c r="O14">
        <v>1</v>
      </c>
      <c r="P14" s="2">
        <v>0.349</v>
      </c>
      <c r="Q14" s="2">
        <v>0.345</v>
      </c>
      <c r="R14" s="2">
        <f t="shared" si="2"/>
        <v>0.6169298245614034</v>
      </c>
    </row>
    <row r="15" spans="1:18" ht="13.5">
      <c r="A15" s="1" t="s">
        <v>5</v>
      </c>
      <c r="B15" t="s">
        <v>71</v>
      </c>
      <c r="C15">
        <v>112</v>
      </c>
      <c r="D15" s="2">
        <f t="shared" si="0"/>
        <v>0.2857142857142857</v>
      </c>
      <c r="E15">
        <v>147</v>
      </c>
      <c r="F15">
        <v>42</v>
      </c>
      <c r="G15">
        <v>0</v>
      </c>
      <c r="H15">
        <v>8</v>
      </c>
      <c r="I15" s="2">
        <f t="shared" si="1"/>
        <v>0.3558282208588957</v>
      </c>
      <c r="J15">
        <v>16</v>
      </c>
      <c r="K15">
        <v>16</v>
      </c>
      <c r="L15">
        <v>3</v>
      </c>
      <c r="M15">
        <v>0</v>
      </c>
      <c r="N15">
        <v>1</v>
      </c>
      <c r="O15">
        <v>4</v>
      </c>
      <c r="P15" s="2">
        <v>0.278</v>
      </c>
      <c r="Q15" s="2">
        <v>0.361</v>
      </c>
      <c r="R15" s="2">
        <f t="shared" si="2"/>
        <v>0.7168282208588956</v>
      </c>
    </row>
    <row r="16" spans="1:18" ht="13.5">
      <c r="A16" s="1" t="s">
        <v>5</v>
      </c>
      <c r="B16" t="s">
        <v>56</v>
      </c>
      <c r="C16">
        <v>100</v>
      </c>
      <c r="D16" s="2">
        <f t="shared" si="0"/>
        <v>0.24817518248175183</v>
      </c>
      <c r="E16">
        <v>137</v>
      </c>
      <c r="F16">
        <v>34</v>
      </c>
      <c r="G16">
        <v>1</v>
      </c>
      <c r="H16">
        <v>15</v>
      </c>
      <c r="I16" s="2">
        <f t="shared" si="1"/>
        <v>0.2589928057553957</v>
      </c>
      <c r="J16">
        <v>2</v>
      </c>
      <c r="K16">
        <v>8</v>
      </c>
      <c r="L16">
        <v>3</v>
      </c>
      <c r="M16">
        <v>0</v>
      </c>
      <c r="N16">
        <v>0</v>
      </c>
      <c r="O16">
        <v>10</v>
      </c>
      <c r="P16" s="2">
        <v>0.302</v>
      </c>
      <c r="Q16" s="2">
        <v>0.343</v>
      </c>
      <c r="R16" s="2">
        <f t="shared" si="2"/>
        <v>0.6019928057553957</v>
      </c>
    </row>
    <row r="17" spans="1:18" ht="13.5">
      <c r="A17" s="1" t="s">
        <v>5</v>
      </c>
      <c r="B17" t="s">
        <v>55</v>
      </c>
      <c r="C17">
        <v>44</v>
      </c>
      <c r="D17" s="2">
        <f t="shared" si="0"/>
        <v>0.14285714285714285</v>
      </c>
      <c r="E17">
        <v>49</v>
      </c>
      <c r="F17">
        <v>7</v>
      </c>
      <c r="G17">
        <v>1</v>
      </c>
      <c r="H17">
        <v>5</v>
      </c>
      <c r="I17" s="2">
        <f t="shared" si="1"/>
        <v>0.14285714285714285</v>
      </c>
      <c r="J17">
        <v>0</v>
      </c>
      <c r="K17">
        <v>8</v>
      </c>
      <c r="L17">
        <v>1</v>
      </c>
      <c r="M17">
        <v>0</v>
      </c>
      <c r="N17">
        <v>0</v>
      </c>
      <c r="O17">
        <v>0</v>
      </c>
      <c r="P17" s="2">
        <v>0.19</v>
      </c>
      <c r="Q17" s="2">
        <v>0.245</v>
      </c>
      <c r="R17" s="2">
        <f t="shared" si="2"/>
        <v>0.38785714285714284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41</v>
      </c>
      <c r="C21">
        <v>29</v>
      </c>
      <c r="D21" s="3">
        <f aca="true" t="shared" si="3" ref="D21:D33">R21/J21*9</f>
        <v>3.7384615384615385</v>
      </c>
      <c r="E21">
        <v>10</v>
      </c>
      <c r="F21">
        <v>10</v>
      </c>
      <c r="G21">
        <v>0</v>
      </c>
      <c r="H21">
        <v>0</v>
      </c>
      <c r="I21" s="2">
        <f>E21/(E21+F21)</f>
        <v>0.5</v>
      </c>
      <c r="J21">
        <v>195</v>
      </c>
      <c r="K21">
        <v>2</v>
      </c>
      <c r="L21">
        <v>174</v>
      </c>
      <c r="M21">
        <v>125</v>
      </c>
      <c r="N21">
        <v>63</v>
      </c>
      <c r="O21">
        <v>5</v>
      </c>
      <c r="P21">
        <v>17</v>
      </c>
      <c r="Q21">
        <v>84</v>
      </c>
      <c r="R21">
        <v>81</v>
      </c>
      <c r="S21" s="3">
        <f aca="true" t="shared" si="4" ref="S21:S33">(L21+N21)/J21</f>
        <v>1.2153846153846153</v>
      </c>
      <c r="T21" s="3">
        <f aca="true" t="shared" si="5" ref="T21:T33">M21/J21*9</f>
        <v>5.76923076923077</v>
      </c>
    </row>
    <row r="22" spans="2:20" ht="13.5">
      <c r="B22" t="s">
        <v>58</v>
      </c>
      <c r="C22">
        <v>29</v>
      </c>
      <c r="D22" s="3">
        <f t="shared" si="3"/>
        <v>3.3874538745387452</v>
      </c>
      <c r="E22">
        <v>7</v>
      </c>
      <c r="F22">
        <v>10</v>
      </c>
      <c r="G22">
        <v>0</v>
      </c>
      <c r="H22">
        <v>0</v>
      </c>
      <c r="I22" s="2">
        <f aca="true" t="shared" si="6" ref="I22:I33">E22/(E22+F22)</f>
        <v>0.4117647058823529</v>
      </c>
      <c r="J22" s="8">
        <v>180.66666666666666</v>
      </c>
      <c r="K22">
        <v>2</v>
      </c>
      <c r="L22">
        <v>166</v>
      </c>
      <c r="M22">
        <v>113</v>
      </c>
      <c r="N22">
        <v>37</v>
      </c>
      <c r="O22">
        <v>0</v>
      </c>
      <c r="P22">
        <v>15</v>
      </c>
      <c r="Q22">
        <v>71</v>
      </c>
      <c r="R22">
        <v>68</v>
      </c>
      <c r="S22" s="3">
        <f t="shared" si="4"/>
        <v>1.1236162361623616</v>
      </c>
      <c r="T22" s="3">
        <f t="shared" si="5"/>
        <v>5.629151291512915</v>
      </c>
    </row>
    <row r="23" spans="2:20" ht="13.5">
      <c r="B23" t="s">
        <v>59</v>
      </c>
      <c r="C23">
        <v>28</v>
      </c>
      <c r="D23" s="3">
        <f t="shared" si="3"/>
        <v>3.295081967213115</v>
      </c>
      <c r="E23">
        <v>14</v>
      </c>
      <c r="F23">
        <v>8</v>
      </c>
      <c r="G23">
        <v>0</v>
      </c>
      <c r="H23">
        <v>0</v>
      </c>
      <c r="I23" s="2">
        <f t="shared" si="6"/>
        <v>0.6363636363636364</v>
      </c>
      <c r="J23" s="8">
        <v>183</v>
      </c>
      <c r="K23">
        <v>4</v>
      </c>
      <c r="L23">
        <v>183</v>
      </c>
      <c r="M23">
        <v>114</v>
      </c>
      <c r="N23">
        <v>26</v>
      </c>
      <c r="O23">
        <v>3</v>
      </c>
      <c r="P23">
        <v>13</v>
      </c>
      <c r="Q23">
        <v>68</v>
      </c>
      <c r="R23">
        <v>67</v>
      </c>
      <c r="S23" s="3">
        <f t="shared" si="4"/>
        <v>1.1420765027322404</v>
      </c>
      <c r="T23" s="3">
        <f t="shared" si="5"/>
        <v>5.606557377049181</v>
      </c>
    </row>
    <row r="24" spans="2:20" ht="13.5">
      <c r="B24" t="s">
        <v>44</v>
      </c>
      <c r="C24">
        <v>3</v>
      </c>
      <c r="D24" s="3">
        <f t="shared" si="3"/>
        <v>10.125</v>
      </c>
      <c r="E24">
        <v>0</v>
      </c>
      <c r="F24">
        <v>3</v>
      </c>
      <c r="G24">
        <v>0</v>
      </c>
      <c r="H24">
        <v>0</v>
      </c>
      <c r="I24" s="2">
        <f t="shared" si="6"/>
        <v>0</v>
      </c>
      <c r="J24" s="8">
        <v>13.333333333333334</v>
      </c>
      <c r="K24">
        <v>0</v>
      </c>
      <c r="L24">
        <v>21</v>
      </c>
      <c r="M24">
        <v>3</v>
      </c>
      <c r="N24">
        <v>5</v>
      </c>
      <c r="O24">
        <v>0</v>
      </c>
      <c r="P24">
        <v>5</v>
      </c>
      <c r="Q24">
        <v>15</v>
      </c>
      <c r="R24">
        <v>15</v>
      </c>
      <c r="S24" s="3">
        <f t="shared" si="4"/>
        <v>1.95</v>
      </c>
      <c r="T24" s="3">
        <f t="shared" si="5"/>
        <v>2.025</v>
      </c>
    </row>
    <row r="25" spans="2:20" ht="13.5">
      <c r="B25" t="s">
        <v>60</v>
      </c>
      <c r="C25">
        <v>28</v>
      </c>
      <c r="D25" s="3">
        <f t="shared" si="3"/>
        <v>3.8170478170478166</v>
      </c>
      <c r="E25">
        <v>9</v>
      </c>
      <c r="F25">
        <v>16</v>
      </c>
      <c r="G25">
        <v>0</v>
      </c>
      <c r="H25">
        <v>0</v>
      </c>
      <c r="I25" s="2">
        <f t="shared" si="6"/>
        <v>0.36</v>
      </c>
      <c r="J25" s="8">
        <v>160.33333333333334</v>
      </c>
      <c r="K25">
        <v>4</v>
      </c>
      <c r="L25">
        <v>172</v>
      </c>
      <c r="M25">
        <v>55</v>
      </c>
      <c r="N25">
        <v>22</v>
      </c>
      <c r="O25">
        <v>4</v>
      </c>
      <c r="P25">
        <v>13</v>
      </c>
      <c r="Q25">
        <v>72</v>
      </c>
      <c r="R25">
        <v>68</v>
      </c>
      <c r="S25" s="3">
        <f t="shared" si="4"/>
        <v>1.20997920997921</v>
      </c>
      <c r="T25" s="3">
        <f t="shared" si="5"/>
        <v>3.0873180873180868</v>
      </c>
    </row>
    <row r="26" spans="2:20" ht="13.5">
      <c r="B26" t="s">
        <v>130</v>
      </c>
      <c r="C26">
        <v>31</v>
      </c>
      <c r="D26" s="3">
        <f t="shared" si="3"/>
        <v>4.085889570552147</v>
      </c>
      <c r="E26">
        <v>8</v>
      </c>
      <c r="F26">
        <v>7</v>
      </c>
      <c r="G26">
        <v>0</v>
      </c>
      <c r="H26">
        <v>1</v>
      </c>
      <c r="I26" s="2">
        <f t="shared" si="6"/>
        <v>0.5333333333333333</v>
      </c>
      <c r="J26" s="8">
        <v>163</v>
      </c>
      <c r="K26">
        <v>1</v>
      </c>
      <c r="L26">
        <v>188</v>
      </c>
      <c r="M26">
        <v>47</v>
      </c>
      <c r="N26">
        <v>35</v>
      </c>
      <c r="O26">
        <v>3</v>
      </c>
      <c r="P26">
        <v>11</v>
      </c>
      <c r="Q26">
        <v>76</v>
      </c>
      <c r="R26">
        <v>74</v>
      </c>
      <c r="S26" s="3">
        <f t="shared" si="4"/>
        <v>1.3680981595092025</v>
      </c>
      <c r="T26" s="3">
        <f t="shared" si="5"/>
        <v>2.5950920245398774</v>
      </c>
    </row>
    <row r="27" spans="2:20" ht="13.5">
      <c r="B27" t="s">
        <v>67</v>
      </c>
      <c r="C27">
        <v>49</v>
      </c>
      <c r="D27" s="3">
        <f t="shared" si="3"/>
        <v>4.202334630350194</v>
      </c>
      <c r="E27">
        <v>2</v>
      </c>
      <c r="F27">
        <v>8</v>
      </c>
      <c r="G27">
        <v>2</v>
      </c>
      <c r="H27">
        <v>5</v>
      </c>
      <c r="I27" s="2">
        <f t="shared" si="6"/>
        <v>0.2</v>
      </c>
      <c r="J27" s="8">
        <v>85.66666666666667</v>
      </c>
      <c r="K27">
        <v>0</v>
      </c>
      <c r="L27">
        <v>89</v>
      </c>
      <c r="M27">
        <v>31</v>
      </c>
      <c r="N27">
        <v>14</v>
      </c>
      <c r="O27">
        <v>1</v>
      </c>
      <c r="P27">
        <v>5</v>
      </c>
      <c r="Q27">
        <v>42</v>
      </c>
      <c r="R27">
        <v>40</v>
      </c>
      <c r="S27" s="3">
        <f t="shared" si="4"/>
        <v>1.2023346303501945</v>
      </c>
      <c r="T27" s="3">
        <f t="shared" si="5"/>
        <v>3.2568093385214008</v>
      </c>
    </row>
    <row r="28" spans="2:20" ht="13.5">
      <c r="B28" t="s">
        <v>131</v>
      </c>
      <c r="C28">
        <v>28</v>
      </c>
      <c r="D28" s="3">
        <f t="shared" si="3"/>
        <v>5.625</v>
      </c>
      <c r="E28">
        <v>2</v>
      </c>
      <c r="F28">
        <v>4</v>
      </c>
      <c r="G28">
        <v>3</v>
      </c>
      <c r="H28">
        <v>1</v>
      </c>
      <c r="I28" s="2">
        <f t="shared" si="6"/>
        <v>0.3333333333333333</v>
      </c>
      <c r="J28" s="8">
        <v>40</v>
      </c>
      <c r="K28">
        <v>0</v>
      </c>
      <c r="L28">
        <v>46</v>
      </c>
      <c r="M28">
        <v>25</v>
      </c>
      <c r="N28">
        <v>13</v>
      </c>
      <c r="O28">
        <v>1</v>
      </c>
      <c r="P28">
        <v>3</v>
      </c>
      <c r="Q28">
        <v>27</v>
      </c>
      <c r="R28">
        <v>25</v>
      </c>
      <c r="S28" s="3">
        <f t="shared" si="4"/>
        <v>1.475</v>
      </c>
      <c r="T28" s="3">
        <f t="shared" si="5"/>
        <v>5.625</v>
      </c>
    </row>
    <row r="29" spans="2:20" ht="13.5">
      <c r="B29" t="s">
        <v>95</v>
      </c>
      <c r="C29">
        <v>35</v>
      </c>
      <c r="D29" s="3">
        <f t="shared" si="3"/>
        <v>4.90909090909091</v>
      </c>
      <c r="E29">
        <v>5</v>
      </c>
      <c r="F29">
        <v>2</v>
      </c>
      <c r="G29">
        <v>0</v>
      </c>
      <c r="H29">
        <v>3</v>
      </c>
      <c r="I29" s="2">
        <f t="shared" si="6"/>
        <v>0.7142857142857143</v>
      </c>
      <c r="J29" s="8">
        <v>58.666666666666664</v>
      </c>
      <c r="K29">
        <v>0</v>
      </c>
      <c r="L29">
        <v>64</v>
      </c>
      <c r="M29">
        <v>24</v>
      </c>
      <c r="N29">
        <v>14</v>
      </c>
      <c r="O29">
        <v>0</v>
      </c>
      <c r="P29">
        <v>4</v>
      </c>
      <c r="Q29">
        <v>32</v>
      </c>
      <c r="R29">
        <v>32</v>
      </c>
      <c r="S29" s="3">
        <f t="shared" si="4"/>
        <v>1.3295454545454546</v>
      </c>
      <c r="T29" s="3">
        <f t="shared" si="5"/>
        <v>3.681818181818182</v>
      </c>
    </row>
    <row r="30" spans="2:20" ht="13.5">
      <c r="B30" t="s">
        <v>80</v>
      </c>
      <c r="C30">
        <v>35</v>
      </c>
      <c r="D30" s="3">
        <f t="shared" si="3"/>
        <v>4.255434782608695</v>
      </c>
      <c r="E30">
        <v>2</v>
      </c>
      <c r="F30">
        <v>3</v>
      </c>
      <c r="G30">
        <v>2</v>
      </c>
      <c r="H30">
        <v>4</v>
      </c>
      <c r="I30" s="2">
        <f t="shared" si="6"/>
        <v>0.4</v>
      </c>
      <c r="J30" s="8">
        <v>61.333333333333336</v>
      </c>
      <c r="K30">
        <v>0</v>
      </c>
      <c r="L30">
        <v>70</v>
      </c>
      <c r="M30">
        <v>21</v>
      </c>
      <c r="N30">
        <v>13</v>
      </c>
      <c r="O30">
        <v>0</v>
      </c>
      <c r="P30">
        <v>6</v>
      </c>
      <c r="Q30">
        <v>31</v>
      </c>
      <c r="R30">
        <v>29</v>
      </c>
      <c r="S30" s="3">
        <f t="shared" si="4"/>
        <v>1.3532608695652173</v>
      </c>
      <c r="T30" s="3">
        <f t="shared" si="5"/>
        <v>3.0815217391304346</v>
      </c>
    </row>
    <row r="31" spans="2:20" ht="13.5">
      <c r="B31" t="s">
        <v>96</v>
      </c>
      <c r="C31">
        <v>38</v>
      </c>
      <c r="D31" s="3">
        <f t="shared" si="3"/>
        <v>3.085714285714286</v>
      </c>
      <c r="E31">
        <v>1</v>
      </c>
      <c r="F31">
        <v>1</v>
      </c>
      <c r="G31">
        <v>1</v>
      </c>
      <c r="H31">
        <v>8</v>
      </c>
      <c r="I31" s="2">
        <f t="shared" si="6"/>
        <v>0.5</v>
      </c>
      <c r="J31" s="8">
        <v>58.333333333333336</v>
      </c>
      <c r="K31">
        <v>0</v>
      </c>
      <c r="L31">
        <v>57</v>
      </c>
      <c r="M31">
        <v>20</v>
      </c>
      <c r="N31">
        <v>12</v>
      </c>
      <c r="O31">
        <v>0</v>
      </c>
      <c r="P31">
        <v>8</v>
      </c>
      <c r="Q31">
        <v>21</v>
      </c>
      <c r="R31">
        <v>20</v>
      </c>
      <c r="S31" s="3">
        <f t="shared" si="4"/>
        <v>1.1828571428571428</v>
      </c>
      <c r="T31" s="3">
        <f t="shared" si="5"/>
        <v>3.085714285714286</v>
      </c>
    </row>
    <row r="32" spans="2:20" ht="13.5">
      <c r="B32" t="s">
        <v>76</v>
      </c>
      <c r="C32">
        <v>43</v>
      </c>
      <c r="D32" s="3">
        <f t="shared" si="3"/>
        <v>3</v>
      </c>
      <c r="E32">
        <v>5</v>
      </c>
      <c r="F32">
        <v>3</v>
      </c>
      <c r="G32">
        <v>25</v>
      </c>
      <c r="H32">
        <v>9</v>
      </c>
      <c r="I32" s="2">
        <f t="shared" si="6"/>
        <v>0.625</v>
      </c>
      <c r="J32" s="8">
        <v>45</v>
      </c>
      <c r="K32">
        <v>0</v>
      </c>
      <c r="L32">
        <v>44</v>
      </c>
      <c r="M32">
        <v>22</v>
      </c>
      <c r="N32">
        <v>13</v>
      </c>
      <c r="O32">
        <v>0</v>
      </c>
      <c r="P32">
        <v>2</v>
      </c>
      <c r="Q32">
        <v>16</v>
      </c>
      <c r="R32">
        <v>15</v>
      </c>
      <c r="S32" s="3">
        <f t="shared" si="4"/>
        <v>1.2666666666666666</v>
      </c>
      <c r="T32" s="3">
        <f t="shared" si="5"/>
        <v>4.3999999999999995</v>
      </c>
    </row>
    <row r="33" spans="2:20" ht="13.5">
      <c r="B33" t="s">
        <v>134</v>
      </c>
      <c r="C33">
        <f>5+22</f>
        <v>27</v>
      </c>
      <c r="D33" s="3">
        <f t="shared" si="3"/>
        <v>4.584905660377358</v>
      </c>
      <c r="E33">
        <f>1+1</f>
        <v>2</v>
      </c>
      <c r="F33">
        <f>1+0</f>
        <v>1</v>
      </c>
      <c r="G33">
        <f>0+1</f>
        <v>1</v>
      </c>
      <c r="H33">
        <f>0+1</f>
        <v>1</v>
      </c>
      <c r="I33" s="2">
        <f t="shared" si="6"/>
        <v>0.6666666666666666</v>
      </c>
      <c r="J33" s="8">
        <f>5.33333333333333+30</f>
        <v>35.333333333333336</v>
      </c>
      <c r="K33">
        <v>0</v>
      </c>
      <c r="L33">
        <f>13+30</f>
        <v>43</v>
      </c>
      <c r="M33">
        <f>2+10</f>
        <v>12</v>
      </c>
      <c r="N33">
        <f>2+18</f>
        <v>20</v>
      </c>
      <c r="O33">
        <f>0+3</f>
        <v>3</v>
      </c>
      <c r="P33">
        <f>0+3</f>
        <v>3</v>
      </c>
      <c r="Q33">
        <f>8+13</f>
        <v>21</v>
      </c>
      <c r="R33">
        <f>7+11</f>
        <v>18</v>
      </c>
      <c r="S33" s="3">
        <f t="shared" si="4"/>
        <v>1.7830188679245282</v>
      </c>
      <c r="T33" s="3">
        <f t="shared" si="5"/>
        <v>3.0566037735849054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T1">
      <selection activeCell="T20" sqref="T20:T33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86</v>
      </c>
    </row>
    <row r="2" spans="1:18" ht="13.5">
      <c r="A2">
        <v>1</v>
      </c>
      <c r="B2" t="s">
        <v>48</v>
      </c>
      <c r="C2">
        <v>144</v>
      </c>
      <c r="D2" s="2">
        <f>F2/E2</f>
        <v>0.24458874458874458</v>
      </c>
      <c r="E2">
        <v>462</v>
      </c>
      <c r="F2">
        <v>113</v>
      </c>
      <c r="G2">
        <v>0</v>
      </c>
      <c r="H2">
        <v>31</v>
      </c>
      <c r="I2" s="2">
        <f>(F2+J2)/(E2+J2+M2)</f>
        <v>0.3156862745098039</v>
      </c>
      <c r="J2">
        <v>48</v>
      </c>
      <c r="K2">
        <v>35</v>
      </c>
      <c r="L2">
        <v>0</v>
      </c>
      <c r="M2">
        <v>0</v>
      </c>
      <c r="N2">
        <v>12</v>
      </c>
      <c r="O2">
        <v>2</v>
      </c>
      <c r="P2" s="2">
        <v>0.265</v>
      </c>
      <c r="Q2" s="2">
        <v>0.351</v>
      </c>
      <c r="R2" s="2">
        <f>I2+Q2</f>
        <v>0.6666862745098039</v>
      </c>
    </row>
    <row r="3" spans="1:18" ht="13.5">
      <c r="A3">
        <v>2</v>
      </c>
      <c r="B3" t="s">
        <v>6</v>
      </c>
      <c r="C3">
        <v>143</v>
      </c>
      <c r="D3" s="2">
        <f aca="true" t="shared" si="0" ref="D3:D17">F3/E3</f>
        <v>0.2222222222222222</v>
      </c>
      <c r="E3">
        <v>486</v>
      </c>
      <c r="F3">
        <v>108</v>
      </c>
      <c r="G3">
        <v>1</v>
      </c>
      <c r="H3">
        <v>32</v>
      </c>
      <c r="I3" s="2">
        <f aca="true" t="shared" si="1" ref="I3:I17">(F3+J3)/(E3+J3+M3)</f>
        <v>0.24701195219123506</v>
      </c>
      <c r="J3">
        <v>16</v>
      </c>
      <c r="K3">
        <v>43</v>
      </c>
      <c r="L3">
        <v>20</v>
      </c>
      <c r="M3">
        <v>0</v>
      </c>
      <c r="N3">
        <v>3</v>
      </c>
      <c r="O3">
        <v>9</v>
      </c>
      <c r="P3" s="2">
        <v>0.202</v>
      </c>
      <c r="Q3" s="2">
        <v>0.282</v>
      </c>
      <c r="R3" s="2">
        <f aca="true" t="shared" si="2" ref="R3:R17">I3+Q3</f>
        <v>0.5290119521912351</v>
      </c>
    </row>
    <row r="4" spans="1:18" ht="13.5">
      <c r="A4">
        <v>3</v>
      </c>
      <c r="B4" t="s">
        <v>87</v>
      </c>
      <c r="C4">
        <v>142</v>
      </c>
      <c r="D4" s="2">
        <f t="shared" si="0"/>
        <v>0.2699490662139219</v>
      </c>
      <c r="E4">
        <v>589</v>
      </c>
      <c r="F4">
        <v>159</v>
      </c>
      <c r="G4">
        <v>8</v>
      </c>
      <c r="H4">
        <v>70</v>
      </c>
      <c r="I4" s="2">
        <f t="shared" si="1"/>
        <v>0.3092948717948718</v>
      </c>
      <c r="J4">
        <v>34</v>
      </c>
      <c r="K4">
        <v>42</v>
      </c>
      <c r="L4">
        <v>0</v>
      </c>
      <c r="M4">
        <v>1</v>
      </c>
      <c r="N4">
        <v>3</v>
      </c>
      <c r="O4">
        <v>7</v>
      </c>
      <c r="P4" s="2">
        <v>0.299</v>
      </c>
      <c r="Q4" s="2">
        <v>0.445</v>
      </c>
      <c r="R4" s="2">
        <f t="shared" si="2"/>
        <v>0.7542948717948719</v>
      </c>
    </row>
    <row r="5" spans="1:18" ht="13.5">
      <c r="A5">
        <v>4</v>
      </c>
      <c r="B5" t="s">
        <v>62</v>
      </c>
      <c r="C5">
        <v>143</v>
      </c>
      <c r="D5" s="2">
        <f t="shared" si="0"/>
        <v>0.26262626262626265</v>
      </c>
      <c r="E5">
        <v>594</v>
      </c>
      <c r="F5">
        <v>156</v>
      </c>
      <c r="G5">
        <v>16</v>
      </c>
      <c r="H5">
        <v>91</v>
      </c>
      <c r="I5" s="2">
        <f t="shared" si="1"/>
        <v>0.28917609046849757</v>
      </c>
      <c r="J5">
        <v>23</v>
      </c>
      <c r="K5">
        <v>61</v>
      </c>
      <c r="L5">
        <v>0</v>
      </c>
      <c r="M5">
        <v>2</v>
      </c>
      <c r="N5">
        <v>3</v>
      </c>
      <c r="O5">
        <v>13</v>
      </c>
      <c r="P5" s="2">
        <v>0.282</v>
      </c>
      <c r="Q5" s="2">
        <v>0.421</v>
      </c>
      <c r="R5" s="2">
        <f t="shared" si="2"/>
        <v>0.7101760904684975</v>
      </c>
    </row>
    <row r="6" spans="1:18" ht="13.5">
      <c r="A6">
        <v>5</v>
      </c>
      <c r="B6" t="s">
        <v>1</v>
      </c>
      <c r="C6">
        <v>143</v>
      </c>
      <c r="D6" s="2">
        <f t="shared" si="0"/>
        <v>0.271461716937355</v>
      </c>
      <c r="E6">
        <v>431</v>
      </c>
      <c r="F6">
        <v>117</v>
      </c>
      <c r="G6">
        <v>0</v>
      </c>
      <c r="H6">
        <v>45</v>
      </c>
      <c r="I6" s="2">
        <f t="shared" si="1"/>
        <v>0.3326271186440678</v>
      </c>
      <c r="J6">
        <v>40</v>
      </c>
      <c r="K6">
        <v>38</v>
      </c>
      <c r="L6">
        <v>0</v>
      </c>
      <c r="M6">
        <v>1</v>
      </c>
      <c r="N6">
        <v>17</v>
      </c>
      <c r="O6">
        <v>3</v>
      </c>
      <c r="P6" s="2">
        <v>0.308</v>
      </c>
      <c r="Q6" s="2">
        <v>0.385</v>
      </c>
      <c r="R6" s="2">
        <f t="shared" si="2"/>
        <v>0.7176271186440678</v>
      </c>
    </row>
    <row r="7" spans="1:18" ht="13.5">
      <c r="A7">
        <v>6</v>
      </c>
      <c r="B7" t="s">
        <v>3</v>
      </c>
      <c r="C7">
        <v>62</v>
      </c>
      <c r="D7" s="2">
        <f t="shared" si="0"/>
        <v>0.22784810126582278</v>
      </c>
      <c r="E7">
        <v>237</v>
      </c>
      <c r="F7">
        <v>54</v>
      </c>
      <c r="G7">
        <v>6</v>
      </c>
      <c r="H7">
        <v>26</v>
      </c>
      <c r="I7" s="2">
        <f t="shared" si="1"/>
        <v>0.2550607287449393</v>
      </c>
      <c r="J7">
        <v>9</v>
      </c>
      <c r="K7">
        <v>33</v>
      </c>
      <c r="L7">
        <v>0</v>
      </c>
      <c r="M7">
        <v>1</v>
      </c>
      <c r="N7">
        <v>0</v>
      </c>
      <c r="O7">
        <v>0</v>
      </c>
      <c r="P7" s="2">
        <v>0.25</v>
      </c>
      <c r="Q7" s="2">
        <v>0.35</v>
      </c>
      <c r="R7" s="2">
        <f t="shared" si="2"/>
        <v>0.6050607287449392</v>
      </c>
    </row>
    <row r="8" spans="1:18" ht="13.5">
      <c r="A8">
        <v>7</v>
      </c>
      <c r="B8" t="s">
        <v>63</v>
      </c>
      <c r="C8">
        <v>144</v>
      </c>
      <c r="D8" s="2">
        <f t="shared" si="0"/>
        <v>0.2591687041564792</v>
      </c>
      <c r="E8">
        <v>409</v>
      </c>
      <c r="F8">
        <v>106</v>
      </c>
      <c r="G8">
        <v>5</v>
      </c>
      <c r="H8">
        <v>38</v>
      </c>
      <c r="I8" s="2">
        <f t="shared" si="1"/>
        <v>0.31136363636363634</v>
      </c>
      <c r="J8">
        <v>31</v>
      </c>
      <c r="K8">
        <v>49</v>
      </c>
      <c r="L8">
        <v>6</v>
      </c>
      <c r="M8">
        <v>0</v>
      </c>
      <c r="N8">
        <v>2</v>
      </c>
      <c r="O8">
        <v>9</v>
      </c>
      <c r="P8" s="2">
        <v>0.25</v>
      </c>
      <c r="Q8" s="2">
        <v>0.314</v>
      </c>
      <c r="R8" s="2">
        <f t="shared" si="2"/>
        <v>0.6253636363636363</v>
      </c>
    </row>
    <row r="9" spans="1:18" ht="13.5">
      <c r="A9">
        <v>8</v>
      </c>
      <c r="B9" t="s">
        <v>81</v>
      </c>
      <c r="C9">
        <v>143</v>
      </c>
      <c r="D9" s="2">
        <f t="shared" si="0"/>
        <v>0.24867724867724866</v>
      </c>
      <c r="E9">
        <v>378</v>
      </c>
      <c r="F9">
        <v>94</v>
      </c>
      <c r="G9">
        <v>4</v>
      </c>
      <c r="H9">
        <v>38</v>
      </c>
      <c r="I9" s="2">
        <f t="shared" si="1"/>
        <v>0.27365728900255754</v>
      </c>
      <c r="J9">
        <v>13</v>
      </c>
      <c r="K9">
        <v>43</v>
      </c>
      <c r="L9">
        <v>17</v>
      </c>
      <c r="M9">
        <v>0</v>
      </c>
      <c r="N9">
        <v>2</v>
      </c>
      <c r="O9">
        <v>21</v>
      </c>
      <c r="P9" s="2">
        <v>0.238</v>
      </c>
      <c r="Q9" s="2">
        <v>0.339</v>
      </c>
      <c r="R9" s="2">
        <f t="shared" si="2"/>
        <v>0.6126572890025576</v>
      </c>
    </row>
    <row r="10" spans="1:18" ht="13.5">
      <c r="A10" s="1">
        <v>9</v>
      </c>
      <c r="B10" t="s">
        <v>69</v>
      </c>
      <c r="C10">
        <v>144</v>
      </c>
      <c r="D10" s="2">
        <f t="shared" si="0"/>
        <v>0.2006269592476489</v>
      </c>
      <c r="E10">
        <v>319</v>
      </c>
      <c r="F10">
        <v>64</v>
      </c>
      <c r="G10">
        <v>0</v>
      </c>
      <c r="H10">
        <v>22</v>
      </c>
      <c r="I10" s="2">
        <f t="shared" si="1"/>
        <v>0.24107142857142858</v>
      </c>
      <c r="J10">
        <v>17</v>
      </c>
      <c r="K10">
        <v>50</v>
      </c>
      <c r="L10">
        <v>3</v>
      </c>
      <c r="M10">
        <v>0</v>
      </c>
      <c r="N10">
        <v>0</v>
      </c>
      <c r="O10">
        <v>6</v>
      </c>
      <c r="P10" s="2">
        <v>0.309</v>
      </c>
      <c r="Q10" s="2">
        <v>0.238</v>
      </c>
      <c r="R10" s="2">
        <f t="shared" si="2"/>
        <v>0.4790714285714286</v>
      </c>
    </row>
    <row r="11" spans="1:18" ht="13.5">
      <c r="A11" s="1" t="s">
        <v>5</v>
      </c>
      <c r="B11" t="s">
        <v>52</v>
      </c>
      <c r="C11">
        <v>30</v>
      </c>
      <c r="D11" s="2">
        <f t="shared" si="0"/>
        <v>0.18421052631578946</v>
      </c>
      <c r="E11">
        <v>38</v>
      </c>
      <c r="F11">
        <v>7</v>
      </c>
      <c r="G11">
        <v>0</v>
      </c>
      <c r="H11">
        <v>5</v>
      </c>
      <c r="I11" s="2">
        <f>(F11+J11)/(E11+J11+M11)</f>
        <v>0.18421052631578946</v>
      </c>
      <c r="J11">
        <v>0</v>
      </c>
      <c r="K11">
        <v>6</v>
      </c>
      <c r="L11">
        <v>0</v>
      </c>
      <c r="M11">
        <v>0</v>
      </c>
      <c r="N11">
        <v>0</v>
      </c>
      <c r="O11">
        <v>0</v>
      </c>
      <c r="P11" s="2">
        <v>0.25</v>
      </c>
      <c r="Q11" s="2">
        <v>0.316</v>
      </c>
      <c r="R11" s="2">
        <f t="shared" si="2"/>
        <v>0.5002105263157894</v>
      </c>
    </row>
    <row r="12" spans="1:18" ht="13.5">
      <c r="A12" s="1" t="s">
        <v>5</v>
      </c>
      <c r="B12" t="s">
        <v>68</v>
      </c>
      <c r="C12">
        <v>125</v>
      </c>
      <c r="D12" s="2">
        <f t="shared" si="0"/>
        <v>0.2964824120603015</v>
      </c>
      <c r="E12">
        <v>199</v>
      </c>
      <c r="F12">
        <v>59</v>
      </c>
      <c r="G12">
        <v>0</v>
      </c>
      <c r="H12">
        <v>18</v>
      </c>
      <c r="I12" s="2">
        <f t="shared" si="1"/>
        <v>0.33962264150943394</v>
      </c>
      <c r="J12">
        <v>13</v>
      </c>
      <c r="K12">
        <v>20</v>
      </c>
      <c r="L12">
        <v>6</v>
      </c>
      <c r="M12">
        <v>0</v>
      </c>
      <c r="N12">
        <v>6</v>
      </c>
      <c r="O12">
        <v>5</v>
      </c>
      <c r="P12" s="2">
        <v>0.326</v>
      </c>
      <c r="Q12" s="2">
        <v>0.377</v>
      </c>
      <c r="R12" s="2">
        <f t="shared" si="2"/>
        <v>0.7166226415094339</v>
      </c>
    </row>
    <row r="13" spans="1:18" ht="13.5">
      <c r="A13" s="1" t="s">
        <v>5</v>
      </c>
      <c r="B13" t="s">
        <v>55</v>
      </c>
      <c r="C13">
        <v>104</v>
      </c>
      <c r="D13" s="2">
        <f t="shared" si="0"/>
        <v>0.2366412213740458</v>
      </c>
      <c r="E13">
        <v>131</v>
      </c>
      <c r="F13">
        <v>31</v>
      </c>
      <c r="G13">
        <v>0</v>
      </c>
      <c r="H13">
        <v>8</v>
      </c>
      <c r="I13" s="2">
        <f t="shared" si="1"/>
        <v>0.25735294117647056</v>
      </c>
      <c r="J13">
        <v>4</v>
      </c>
      <c r="K13">
        <v>16</v>
      </c>
      <c r="L13">
        <v>0</v>
      </c>
      <c r="M13">
        <v>1</v>
      </c>
      <c r="N13">
        <v>0</v>
      </c>
      <c r="O13">
        <v>0</v>
      </c>
      <c r="P13" s="2">
        <v>0.194</v>
      </c>
      <c r="Q13" s="2">
        <v>0.267</v>
      </c>
      <c r="R13" s="2">
        <f t="shared" si="2"/>
        <v>0.5243529411764706</v>
      </c>
    </row>
    <row r="14" spans="1:18" ht="13.5">
      <c r="A14" s="1" t="s">
        <v>5</v>
      </c>
      <c r="B14" t="s">
        <v>72</v>
      </c>
      <c r="C14">
        <v>136</v>
      </c>
      <c r="D14" s="2">
        <f t="shared" si="0"/>
        <v>0.21476510067114093</v>
      </c>
      <c r="E14">
        <v>298</v>
      </c>
      <c r="F14">
        <v>64</v>
      </c>
      <c r="G14">
        <v>3</v>
      </c>
      <c r="H14">
        <v>23</v>
      </c>
      <c r="I14" s="2">
        <f t="shared" si="1"/>
        <v>0.25396825396825395</v>
      </c>
      <c r="J14">
        <v>16</v>
      </c>
      <c r="K14">
        <v>39</v>
      </c>
      <c r="L14">
        <v>3</v>
      </c>
      <c r="M14">
        <v>1</v>
      </c>
      <c r="N14">
        <v>6</v>
      </c>
      <c r="O14">
        <v>3</v>
      </c>
      <c r="P14" s="2">
        <v>0.219</v>
      </c>
      <c r="Q14" s="2">
        <v>0.279</v>
      </c>
      <c r="R14" s="2">
        <f t="shared" si="2"/>
        <v>0.532968253968254</v>
      </c>
    </row>
    <row r="15" spans="1:18" ht="13.5">
      <c r="A15" s="1" t="s">
        <v>5</v>
      </c>
      <c r="B15" t="s">
        <v>8</v>
      </c>
      <c r="C15">
        <v>110</v>
      </c>
      <c r="D15" s="2">
        <f t="shared" si="0"/>
        <v>0.24770642201834864</v>
      </c>
      <c r="E15">
        <v>109</v>
      </c>
      <c r="F15">
        <v>27</v>
      </c>
      <c r="G15">
        <v>0</v>
      </c>
      <c r="H15">
        <v>9</v>
      </c>
      <c r="I15" s="2">
        <f t="shared" si="1"/>
        <v>0.26785714285714285</v>
      </c>
      <c r="J15">
        <v>3</v>
      </c>
      <c r="K15">
        <v>10</v>
      </c>
      <c r="L15">
        <v>5</v>
      </c>
      <c r="M15">
        <v>0</v>
      </c>
      <c r="N15">
        <v>0</v>
      </c>
      <c r="O15">
        <v>0</v>
      </c>
      <c r="P15" s="2">
        <v>0.261</v>
      </c>
      <c r="Q15" s="2">
        <v>0.303</v>
      </c>
      <c r="R15" s="2">
        <f t="shared" si="2"/>
        <v>0.5708571428571428</v>
      </c>
    </row>
    <row r="16" spans="1:18" ht="13.5">
      <c r="A16" s="1" t="s">
        <v>5</v>
      </c>
      <c r="B16" t="s">
        <v>79</v>
      </c>
      <c r="C16">
        <v>94</v>
      </c>
      <c r="D16" s="2">
        <f t="shared" si="0"/>
        <v>0.26717557251908397</v>
      </c>
      <c r="E16">
        <v>131</v>
      </c>
      <c r="F16">
        <v>35</v>
      </c>
      <c r="G16">
        <v>0</v>
      </c>
      <c r="H16">
        <v>6</v>
      </c>
      <c r="I16" s="2">
        <f t="shared" si="1"/>
        <v>0.29927007299270075</v>
      </c>
      <c r="J16">
        <v>6</v>
      </c>
      <c r="K16">
        <v>13</v>
      </c>
      <c r="L16">
        <v>3</v>
      </c>
      <c r="M16">
        <v>0</v>
      </c>
      <c r="N16">
        <v>6</v>
      </c>
      <c r="O16">
        <v>4</v>
      </c>
      <c r="P16" s="2">
        <v>0.139</v>
      </c>
      <c r="Q16" s="2">
        <v>0.298</v>
      </c>
      <c r="R16" s="2">
        <f t="shared" si="2"/>
        <v>0.5972700729927007</v>
      </c>
    </row>
    <row r="17" spans="1:18" ht="13.5">
      <c r="A17" s="1" t="s">
        <v>5</v>
      </c>
      <c r="B17" t="s">
        <v>70</v>
      </c>
      <c r="C17">
        <v>135</v>
      </c>
      <c r="D17" s="2">
        <f t="shared" si="0"/>
        <v>0.24561403508771928</v>
      </c>
      <c r="E17">
        <v>171</v>
      </c>
      <c r="F17">
        <v>42</v>
      </c>
      <c r="G17">
        <v>5</v>
      </c>
      <c r="H17">
        <v>9</v>
      </c>
      <c r="I17" s="2">
        <f t="shared" si="1"/>
        <v>0.287292817679558</v>
      </c>
      <c r="J17">
        <v>10</v>
      </c>
      <c r="K17">
        <v>30</v>
      </c>
      <c r="L17">
        <v>0</v>
      </c>
      <c r="M17">
        <v>0</v>
      </c>
      <c r="N17">
        <v>4</v>
      </c>
      <c r="O17">
        <v>1</v>
      </c>
      <c r="P17" s="2">
        <v>0.24</v>
      </c>
      <c r="Q17" s="2">
        <v>0.368</v>
      </c>
      <c r="R17" s="2">
        <f t="shared" si="2"/>
        <v>0.655292817679558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43</v>
      </c>
      <c r="C21">
        <v>29</v>
      </c>
      <c r="D21" s="3">
        <f aca="true" t="shared" si="3" ref="D21:D33">R21/J21*9</f>
        <v>4.456310679611651</v>
      </c>
      <c r="E21">
        <v>12</v>
      </c>
      <c r="F21">
        <v>10</v>
      </c>
      <c r="G21">
        <v>0</v>
      </c>
      <c r="H21">
        <v>0</v>
      </c>
      <c r="I21" s="2">
        <f>E21/(E21+F21)</f>
        <v>0.5454545454545454</v>
      </c>
      <c r="J21" s="8">
        <v>171.66666666666666</v>
      </c>
      <c r="K21">
        <v>2</v>
      </c>
      <c r="L21">
        <v>164</v>
      </c>
      <c r="M21">
        <v>129</v>
      </c>
      <c r="N21">
        <v>68</v>
      </c>
      <c r="O21">
        <v>5</v>
      </c>
      <c r="P21">
        <v>11</v>
      </c>
      <c r="Q21">
        <v>87</v>
      </c>
      <c r="R21">
        <v>85</v>
      </c>
      <c r="S21" s="3">
        <f>(L21+N21)/J21</f>
        <v>1.3514563106796118</v>
      </c>
      <c r="T21" s="3">
        <f aca="true" t="shared" si="4" ref="T21:T33">M21/J21*9</f>
        <v>6.763106796116506</v>
      </c>
    </row>
    <row r="22" spans="2:20" ht="13.5">
      <c r="B22" t="s">
        <v>44</v>
      </c>
      <c r="C22">
        <v>29</v>
      </c>
      <c r="D22" s="3">
        <f t="shared" si="3"/>
        <v>2.822299651567944</v>
      </c>
      <c r="E22">
        <v>10</v>
      </c>
      <c r="F22">
        <v>7</v>
      </c>
      <c r="G22">
        <v>0</v>
      </c>
      <c r="H22">
        <v>0</v>
      </c>
      <c r="I22" s="2">
        <f aca="true" t="shared" si="5" ref="I22:I33">E22/(E22+F22)</f>
        <v>0.5882352941176471</v>
      </c>
      <c r="J22" s="8">
        <v>191.33333333333334</v>
      </c>
      <c r="K22">
        <v>6</v>
      </c>
      <c r="L22">
        <v>170</v>
      </c>
      <c r="M22">
        <v>55</v>
      </c>
      <c r="N22">
        <v>30</v>
      </c>
      <c r="O22">
        <v>1</v>
      </c>
      <c r="P22">
        <v>10</v>
      </c>
      <c r="Q22">
        <v>61</v>
      </c>
      <c r="R22">
        <v>60</v>
      </c>
      <c r="S22" s="3">
        <f aca="true" t="shared" si="6" ref="S22:S33">(L22+N22)/J22</f>
        <v>1.0452961672473866</v>
      </c>
      <c r="T22" s="3">
        <f t="shared" si="4"/>
        <v>2.587108013937282</v>
      </c>
    </row>
    <row r="23" spans="2:20" ht="13.5">
      <c r="B23" t="s">
        <v>58</v>
      </c>
      <c r="C23">
        <v>29</v>
      </c>
      <c r="D23" s="3">
        <f t="shared" si="3"/>
        <v>4.211538461538462</v>
      </c>
      <c r="E23">
        <v>5</v>
      </c>
      <c r="F23">
        <v>13</v>
      </c>
      <c r="G23">
        <v>0</v>
      </c>
      <c r="H23">
        <v>0</v>
      </c>
      <c r="I23" s="2">
        <f t="shared" si="5"/>
        <v>0.2777777777777778</v>
      </c>
      <c r="J23" s="8">
        <v>156</v>
      </c>
      <c r="K23">
        <v>2</v>
      </c>
      <c r="L23">
        <v>148</v>
      </c>
      <c r="M23">
        <v>108</v>
      </c>
      <c r="N23">
        <v>47</v>
      </c>
      <c r="O23">
        <v>7</v>
      </c>
      <c r="P23">
        <v>13</v>
      </c>
      <c r="Q23">
        <v>77</v>
      </c>
      <c r="R23">
        <v>73</v>
      </c>
      <c r="S23" s="3">
        <f t="shared" si="6"/>
        <v>1.25</v>
      </c>
      <c r="T23" s="3">
        <f t="shared" si="4"/>
        <v>6.230769230769231</v>
      </c>
    </row>
    <row r="24" spans="2:20" ht="13.5">
      <c r="B24" t="s">
        <v>41</v>
      </c>
      <c r="C24">
        <v>28</v>
      </c>
      <c r="D24" s="3">
        <f t="shared" si="3"/>
        <v>3.5327102803738315</v>
      </c>
      <c r="E24">
        <v>7</v>
      </c>
      <c r="F24">
        <v>8</v>
      </c>
      <c r="G24">
        <v>0</v>
      </c>
      <c r="H24">
        <v>0</v>
      </c>
      <c r="I24" s="2">
        <f t="shared" si="5"/>
        <v>0.4666666666666667</v>
      </c>
      <c r="J24" s="8">
        <v>178.33333333333334</v>
      </c>
      <c r="K24">
        <v>1</v>
      </c>
      <c r="L24">
        <v>159</v>
      </c>
      <c r="M24">
        <v>118</v>
      </c>
      <c r="N24">
        <v>63</v>
      </c>
      <c r="O24">
        <v>6</v>
      </c>
      <c r="P24">
        <v>18</v>
      </c>
      <c r="Q24">
        <v>73</v>
      </c>
      <c r="R24">
        <v>70</v>
      </c>
      <c r="S24" s="3">
        <f t="shared" si="6"/>
        <v>1.244859813084112</v>
      </c>
      <c r="T24" s="3">
        <f t="shared" si="4"/>
        <v>5.955140186915887</v>
      </c>
    </row>
    <row r="25" spans="2:20" ht="13.5">
      <c r="B25" t="s">
        <v>60</v>
      </c>
      <c r="C25">
        <v>5</v>
      </c>
      <c r="D25" s="3">
        <f t="shared" si="3"/>
        <v>3.375</v>
      </c>
      <c r="E25">
        <v>2</v>
      </c>
      <c r="F25">
        <v>3</v>
      </c>
      <c r="G25">
        <v>0</v>
      </c>
      <c r="H25">
        <v>0</v>
      </c>
      <c r="I25" s="2">
        <f t="shared" si="5"/>
        <v>0.4</v>
      </c>
      <c r="J25" s="8">
        <v>29.333333333333332</v>
      </c>
      <c r="K25">
        <v>1</v>
      </c>
      <c r="L25">
        <v>26</v>
      </c>
      <c r="M25">
        <v>9</v>
      </c>
      <c r="N25">
        <v>6</v>
      </c>
      <c r="O25">
        <v>0</v>
      </c>
      <c r="P25">
        <v>2</v>
      </c>
      <c r="Q25">
        <v>11</v>
      </c>
      <c r="R25">
        <v>11</v>
      </c>
      <c r="S25" s="3">
        <f t="shared" si="6"/>
        <v>1.090909090909091</v>
      </c>
      <c r="T25" s="3">
        <f t="shared" si="4"/>
        <v>2.7613636363636362</v>
      </c>
    </row>
    <row r="26" spans="2:20" ht="13.5">
      <c r="B26" t="s">
        <v>130</v>
      </c>
      <c r="C26">
        <v>25</v>
      </c>
      <c r="D26" s="3">
        <f t="shared" si="3"/>
        <v>3.694029850746269</v>
      </c>
      <c r="E26">
        <v>4</v>
      </c>
      <c r="F26">
        <v>9</v>
      </c>
      <c r="G26">
        <v>0</v>
      </c>
      <c r="H26">
        <v>0</v>
      </c>
      <c r="I26" s="2">
        <f t="shared" si="5"/>
        <v>0.3076923076923077</v>
      </c>
      <c r="J26" s="8">
        <v>134</v>
      </c>
      <c r="K26">
        <v>3</v>
      </c>
      <c r="L26">
        <v>133</v>
      </c>
      <c r="M26">
        <v>35</v>
      </c>
      <c r="N26">
        <v>22</v>
      </c>
      <c r="O26">
        <v>3</v>
      </c>
      <c r="P26">
        <v>14</v>
      </c>
      <c r="Q26">
        <v>57</v>
      </c>
      <c r="R26">
        <v>55</v>
      </c>
      <c r="S26" s="3">
        <f t="shared" si="6"/>
        <v>1.1567164179104477</v>
      </c>
      <c r="T26" s="3">
        <f t="shared" si="4"/>
        <v>2.3507462686567164</v>
      </c>
    </row>
    <row r="27" spans="2:20" ht="13.5">
      <c r="B27" t="s">
        <v>82</v>
      </c>
      <c r="C27">
        <v>24</v>
      </c>
      <c r="D27" s="3">
        <f t="shared" si="3"/>
        <v>3.672</v>
      </c>
      <c r="E27">
        <v>2</v>
      </c>
      <c r="F27">
        <v>2</v>
      </c>
      <c r="G27">
        <v>1</v>
      </c>
      <c r="H27">
        <v>4</v>
      </c>
      <c r="I27" s="2">
        <f t="shared" si="5"/>
        <v>0.5</v>
      </c>
      <c r="J27" s="8">
        <v>41.666666666666664</v>
      </c>
      <c r="K27">
        <v>0</v>
      </c>
      <c r="L27">
        <v>44</v>
      </c>
      <c r="M27">
        <v>10</v>
      </c>
      <c r="N27">
        <v>13</v>
      </c>
      <c r="O27">
        <v>1</v>
      </c>
      <c r="P27">
        <v>6</v>
      </c>
      <c r="Q27">
        <v>18</v>
      </c>
      <c r="R27">
        <v>17</v>
      </c>
      <c r="S27" s="3">
        <f t="shared" si="6"/>
        <v>1.368</v>
      </c>
      <c r="T27" s="3">
        <f t="shared" si="4"/>
        <v>2.16</v>
      </c>
    </row>
    <row r="28" spans="2:20" ht="13.5">
      <c r="B28" t="s">
        <v>193</v>
      </c>
      <c r="C28">
        <v>28</v>
      </c>
      <c r="D28" s="3">
        <f t="shared" si="3"/>
        <v>3.413793103448276</v>
      </c>
      <c r="E28">
        <v>4</v>
      </c>
      <c r="F28">
        <v>1</v>
      </c>
      <c r="G28">
        <v>0</v>
      </c>
      <c r="H28">
        <v>4</v>
      </c>
      <c r="I28" s="2">
        <f t="shared" si="5"/>
        <v>0.8</v>
      </c>
      <c r="J28" s="8">
        <v>58</v>
      </c>
      <c r="K28">
        <v>0</v>
      </c>
      <c r="L28">
        <v>45</v>
      </c>
      <c r="M28">
        <v>28</v>
      </c>
      <c r="N28">
        <v>8</v>
      </c>
      <c r="O28">
        <v>1</v>
      </c>
      <c r="P28">
        <v>3</v>
      </c>
      <c r="Q28">
        <v>22</v>
      </c>
      <c r="R28">
        <v>22</v>
      </c>
      <c r="S28" s="3">
        <f t="shared" si="6"/>
        <v>0.9137931034482759</v>
      </c>
      <c r="T28" s="3">
        <f t="shared" si="4"/>
        <v>4.344827586206897</v>
      </c>
    </row>
    <row r="29" spans="2:20" ht="13.5">
      <c r="B29" t="s">
        <v>131</v>
      </c>
      <c r="C29">
        <v>7</v>
      </c>
      <c r="D29" s="3">
        <f t="shared" si="3"/>
        <v>1.588235294117647</v>
      </c>
      <c r="E29">
        <v>0</v>
      </c>
      <c r="F29">
        <v>0</v>
      </c>
      <c r="G29">
        <v>1</v>
      </c>
      <c r="H29">
        <v>1</v>
      </c>
      <c r="I29" s="2">
        <v>0</v>
      </c>
      <c r="J29" s="8">
        <v>11.333333333333334</v>
      </c>
      <c r="K29">
        <v>0</v>
      </c>
      <c r="L29">
        <v>9</v>
      </c>
      <c r="M29">
        <v>7</v>
      </c>
      <c r="N29">
        <v>3</v>
      </c>
      <c r="O29">
        <v>0</v>
      </c>
      <c r="P29">
        <v>0</v>
      </c>
      <c r="Q29">
        <v>2</v>
      </c>
      <c r="R29">
        <v>2</v>
      </c>
      <c r="S29" s="3">
        <f t="shared" si="6"/>
        <v>1.0588235294117647</v>
      </c>
      <c r="T29" s="3">
        <f t="shared" si="4"/>
        <v>5.558823529411764</v>
      </c>
    </row>
    <row r="30" spans="2:20" ht="13.5">
      <c r="B30" t="s">
        <v>80</v>
      </c>
      <c r="C30">
        <v>44</v>
      </c>
      <c r="D30" s="3">
        <f t="shared" si="3"/>
        <v>4.183098591549296</v>
      </c>
      <c r="E30">
        <v>6</v>
      </c>
      <c r="F30">
        <v>2</v>
      </c>
      <c r="G30">
        <v>0</v>
      </c>
      <c r="H30">
        <v>7</v>
      </c>
      <c r="I30" s="2">
        <f t="shared" si="5"/>
        <v>0.75</v>
      </c>
      <c r="J30" s="8">
        <v>71</v>
      </c>
      <c r="K30">
        <v>0</v>
      </c>
      <c r="L30">
        <v>75</v>
      </c>
      <c r="M30">
        <v>25</v>
      </c>
      <c r="N30">
        <v>11</v>
      </c>
      <c r="O30">
        <v>4</v>
      </c>
      <c r="P30">
        <v>6</v>
      </c>
      <c r="Q30">
        <v>34</v>
      </c>
      <c r="R30">
        <v>33</v>
      </c>
      <c r="S30" s="3">
        <f t="shared" si="6"/>
        <v>1.2112676056338028</v>
      </c>
      <c r="T30" s="3">
        <f t="shared" si="4"/>
        <v>3.169014084507042</v>
      </c>
    </row>
    <row r="31" spans="2:20" ht="13.5">
      <c r="B31" t="s">
        <v>75</v>
      </c>
      <c r="C31">
        <v>57</v>
      </c>
      <c r="D31" s="3">
        <f t="shared" si="3"/>
        <v>2.876288659793814</v>
      </c>
      <c r="E31">
        <v>5</v>
      </c>
      <c r="F31">
        <v>8</v>
      </c>
      <c r="G31">
        <v>2</v>
      </c>
      <c r="H31">
        <v>6</v>
      </c>
      <c r="I31" s="2">
        <f t="shared" si="5"/>
        <v>0.38461538461538464</v>
      </c>
      <c r="J31" s="8">
        <v>97</v>
      </c>
      <c r="K31">
        <v>0</v>
      </c>
      <c r="L31">
        <v>76</v>
      </c>
      <c r="M31">
        <v>19</v>
      </c>
      <c r="N31">
        <v>16</v>
      </c>
      <c r="O31">
        <v>0</v>
      </c>
      <c r="P31">
        <v>9</v>
      </c>
      <c r="Q31">
        <v>34</v>
      </c>
      <c r="R31">
        <v>31</v>
      </c>
      <c r="S31" s="3">
        <f t="shared" si="6"/>
        <v>0.9484536082474226</v>
      </c>
      <c r="T31" s="3">
        <f t="shared" si="4"/>
        <v>1.7628865979381443</v>
      </c>
    </row>
    <row r="32" spans="2:20" ht="13.5">
      <c r="B32" t="s">
        <v>61</v>
      </c>
      <c r="C32">
        <v>38</v>
      </c>
      <c r="D32" s="3">
        <f t="shared" si="3"/>
        <v>2.0377358490566038</v>
      </c>
      <c r="E32">
        <v>0</v>
      </c>
      <c r="F32">
        <v>1</v>
      </c>
      <c r="G32">
        <v>29</v>
      </c>
      <c r="H32">
        <v>3</v>
      </c>
      <c r="I32" s="2">
        <f t="shared" si="5"/>
        <v>0</v>
      </c>
      <c r="J32" s="8">
        <v>53</v>
      </c>
      <c r="K32">
        <v>0</v>
      </c>
      <c r="L32">
        <v>50</v>
      </c>
      <c r="M32">
        <v>32</v>
      </c>
      <c r="N32">
        <v>7</v>
      </c>
      <c r="O32">
        <v>2</v>
      </c>
      <c r="P32">
        <v>2</v>
      </c>
      <c r="Q32">
        <v>12</v>
      </c>
      <c r="R32">
        <v>12</v>
      </c>
      <c r="S32" s="3">
        <f t="shared" si="6"/>
        <v>1.0754716981132075</v>
      </c>
      <c r="T32" s="3">
        <f t="shared" si="4"/>
        <v>5.433962264150943</v>
      </c>
    </row>
    <row r="33" spans="2:20" ht="13.5">
      <c r="B33" t="s">
        <v>134</v>
      </c>
      <c r="C33">
        <f>24+28+5+9</f>
        <v>66</v>
      </c>
      <c r="D33" s="3">
        <f t="shared" si="3"/>
        <v>4.045871559633028</v>
      </c>
      <c r="E33">
        <f>1+4+1+1</f>
        <v>7</v>
      </c>
      <c r="F33">
        <f>2+3+2+2</f>
        <v>9</v>
      </c>
      <c r="G33">
        <f>0+0+1</f>
        <v>1</v>
      </c>
      <c r="H33">
        <f>1+5+0+3</f>
        <v>9</v>
      </c>
      <c r="I33" s="2">
        <f t="shared" si="5"/>
        <v>0.4375</v>
      </c>
      <c r="J33">
        <f>38+46.6666666666667+16+8.33333333333333</f>
        <v>108.99999999999999</v>
      </c>
      <c r="K33">
        <v>0</v>
      </c>
      <c r="L33">
        <f>40+44+20+12</f>
        <v>116</v>
      </c>
      <c r="M33">
        <f>5+17+2+5</f>
        <v>29</v>
      </c>
      <c r="N33">
        <f>17+8+7+2</f>
        <v>34</v>
      </c>
      <c r="O33">
        <f>1+1+0+2</f>
        <v>4</v>
      </c>
      <c r="P33">
        <f>4+3+2+2</f>
        <v>11</v>
      </c>
      <c r="Q33">
        <f>16+18+9+9</f>
        <v>52</v>
      </c>
      <c r="R33">
        <f>15+18+9+7</f>
        <v>49</v>
      </c>
      <c r="S33" s="3">
        <f t="shared" si="6"/>
        <v>1.3761467889908259</v>
      </c>
      <c r="T33" s="3">
        <f t="shared" si="4"/>
        <v>2.3944954128440368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33" sqref="A33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86</v>
      </c>
    </row>
    <row r="2" spans="1:18" ht="13.5">
      <c r="A2">
        <v>1</v>
      </c>
      <c r="B2" t="s">
        <v>48</v>
      </c>
      <c r="C2">
        <v>144</v>
      </c>
      <c r="D2" s="2">
        <f>F2/E2</f>
        <v>0.2811791383219955</v>
      </c>
      <c r="E2">
        <v>441</v>
      </c>
      <c r="F2">
        <v>124</v>
      </c>
      <c r="G2">
        <v>7</v>
      </c>
      <c r="H2">
        <v>41</v>
      </c>
      <c r="I2" s="2">
        <f>(F2+J2)/(E2+J2+M2)</f>
        <v>0.36088709677419356</v>
      </c>
      <c r="J2">
        <v>55</v>
      </c>
      <c r="K2">
        <v>34</v>
      </c>
      <c r="L2">
        <v>0</v>
      </c>
      <c r="M2">
        <v>0</v>
      </c>
      <c r="N2">
        <v>27</v>
      </c>
      <c r="O2">
        <v>1</v>
      </c>
      <c r="P2" s="2">
        <v>0.316</v>
      </c>
      <c r="Q2" s="2">
        <v>0.442</v>
      </c>
      <c r="R2" s="2">
        <f>I2+Q2</f>
        <v>0.8028870967741936</v>
      </c>
    </row>
    <row r="3" spans="1:18" ht="13.5">
      <c r="A3">
        <v>2</v>
      </c>
      <c r="B3" t="s">
        <v>6</v>
      </c>
      <c r="C3">
        <v>144</v>
      </c>
      <c r="D3" s="2">
        <f aca="true" t="shared" si="0" ref="D3:D17">F3/E3</f>
        <v>0.24891774891774893</v>
      </c>
      <c r="E3">
        <v>462</v>
      </c>
      <c r="F3">
        <v>115</v>
      </c>
      <c r="G3">
        <v>1</v>
      </c>
      <c r="H3">
        <v>45</v>
      </c>
      <c r="I3" s="2">
        <f aca="true" t="shared" si="1" ref="I3:I17">(F3+J3)/(E3+J3+M3)</f>
        <v>0.2903885480572597</v>
      </c>
      <c r="J3">
        <v>27</v>
      </c>
      <c r="K3">
        <v>56</v>
      </c>
      <c r="L3">
        <v>29</v>
      </c>
      <c r="M3">
        <v>0</v>
      </c>
      <c r="N3">
        <v>7</v>
      </c>
      <c r="O3">
        <v>9</v>
      </c>
      <c r="P3" s="2">
        <v>0.223</v>
      </c>
      <c r="Q3" s="2">
        <v>0.323</v>
      </c>
      <c r="R3" s="2">
        <f aca="true" t="shared" si="2" ref="R3:R17">I3+Q3</f>
        <v>0.6133885480572597</v>
      </c>
    </row>
    <row r="4" spans="1:18" ht="13.5">
      <c r="A4">
        <v>3</v>
      </c>
      <c r="B4" t="s">
        <v>64</v>
      </c>
      <c r="C4">
        <v>144</v>
      </c>
      <c r="D4" s="2">
        <f t="shared" si="0"/>
        <v>0.25951557093425603</v>
      </c>
      <c r="E4">
        <v>578</v>
      </c>
      <c r="F4">
        <v>150</v>
      </c>
      <c r="G4">
        <v>4</v>
      </c>
      <c r="H4">
        <v>61</v>
      </c>
      <c r="I4" s="2">
        <f t="shared" si="1"/>
        <v>0.32598425196850395</v>
      </c>
      <c r="J4">
        <v>57</v>
      </c>
      <c r="K4">
        <v>70</v>
      </c>
      <c r="L4">
        <v>0</v>
      </c>
      <c r="M4">
        <v>0</v>
      </c>
      <c r="N4">
        <v>5</v>
      </c>
      <c r="O4">
        <v>5</v>
      </c>
      <c r="P4" s="2">
        <v>0.292</v>
      </c>
      <c r="Q4" s="2">
        <v>0.337</v>
      </c>
      <c r="R4" s="2">
        <f t="shared" si="2"/>
        <v>0.662984251968504</v>
      </c>
    </row>
    <row r="5" spans="1:18" ht="13.5">
      <c r="A5">
        <v>4</v>
      </c>
      <c r="B5" t="s">
        <v>1</v>
      </c>
      <c r="C5">
        <v>143</v>
      </c>
      <c r="D5" s="2">
        <f t="shared" si="0"/>
        <v>0.22298850574712645</v>
      </c>
      <c r="E5">
        <v>435</v>
      </c>
      <c r="F5">
        <v>97</v>
      </c>
      <c r="G5">
        <v>2</v>
      </c>
      <c r="H5">
        <v>46</v>
      </c>
      <c r="I5" s="2">
        <f t="shared" si="1"/>
        <v>0.2869198312236287</v>
      </c>
      <c r="J5">
        <v>39</v>
      </c>
      <c r="K5">
        <v>44</v>
      </c>
      <c r="L5">
        <v>0</v>
      </c>
      <c r="M5">
        <v>0</v>
      </c>
      <c r="N5">
        <v>12</v>
      </c>
      <c r="O5">
        <v>2</v>
      </c>
      <c r="P5" s="2">
        <v>0.295</v>
      </c>
      <c r="Q5" s="2">
        <v>0.331</v>
      </c>
      <c r="R5" s="2">
        <f t="shared" si="2"/>
        <v>0.6179198312236287</v>
      </c>
    </row>
    <row r="6" spans="1:18" ht="13.5">
      <c r="A6">
        <v>5</v>
      </c>
      <c r="B6" t="s">
        <v>3</v>
      </c>
      <c r="C6">
        <v>143</v>
      </c>
      <c r="D6" s="2">
        <f t="shared" si="0"/>
        <v>0.22817460317460317</v>
      </c>
      <c r="E6">
        <v>504</v>
      </c>
      <c r="F6">
        <v>115</v>
      </c>
      <c r="G6">
        <v>16</v>
      </c>
      <c r="H6">
        <v>60</v>
      </c>
      <c r="I6" s="2">
        <f t="shared" si="1"/>
        <v>0.2672897196261682</v>
      </c>
      <c r="J6">
        <v>28</v>
      </c>
      <c r="K6">
        <v>86</v>
      </c>
      <c r="L6">
        <v>0</v>
      </c>
      <c r="M6">
        <v>3</v>
      </c>
      <c r="N6">
        <v>0</v>
      </c>
      <c r="O6">
        <v>1</v>
      </c>
      <c r="P6" s="2">
        <v>0.217</v>
      </c>
      <c r="Q6" s="2">
        <v>0.373</v>
      </c>
      <c r="R6" s="2">
        <f t="shared" si="2"/>
        <v>0.6402897196261682</v>
      </c>
    </row>
    <row r="7" spans="1:18" ht="13.5">
      <c r="A7">
        <v>6</v>
      </c>
      <c r="B7" t="s">
        <v>63</v>
      </c>
      <c r="C7">
        <v>142</v>
      </c>
      <c r="D7" s="2">
        <f t="shared" si="0"/>
        <v>0.2289156626506024</v>
      </c>
      <c r="E7">
        <v>415</v>
      </c>
      <c r="F7">
        <v>95</v>
      </c>
      <c r="G7">
        <v>4</v>
      </c>
      <c r="H7">
        <v>28</v>
      </c>
      <c r="I7" s="2">
        <f t="shared" si="1"/>
        <v>0.28125</v>
      </c>
      <c r="J7">
        <v>31</v>
      </c>
      <c r="K7">
        <v>55</v>
      </c>
      <c r="L7">
        <v>16</v>
      </c>
      <c r="M7">
        <v>2</v>
      </c>
      <c r="N7">
        <v>3</v>
      </c>
      <c r="O7">
        <v>10</v>
      </c>
      <c r="P7" s="2">
        <v>0.167</v>
      </c>
      <c r="Q7" s="2">
        <v>0.306</v>
      </c>
      <c r="R7" s="2">
        <f t="shared" si="2"/>
        <v>0.58725</v>
      </c>
    </row>
    <row r="8" spans="1:18" ht="13.5">
      <c r="A8">
        <v>7</v>
      </c>
      <c r="B8" t="s">
        <v>81</v>
      </c>
      <c r="C8">
        <v>143</v>
      </c>
      <c r="D8" s="2">
        <f t="shared" si="0"/>
        <v>0.2664835164835165</v>
      </c>
      <c r="E8">
        <v>364</v>
      </c>
      <c r="F8">
        <v>97</v>
      </c>
      <c r="G8">
        <v>3</v>
      </c>
      <c r="H8">
        <v>24</v>
      </c>
      <c r="I8" s="2">
        <f t="shared" si="1"/>
        <v>0.3064935064935065</v>
      </c>
      <c r="J8">
        <v>21</v>
      </c>
      <c r="K8">
        <v>45</v>
      </c>
      <c r="L8">
        <v>28</v>
      </c>
      <c r="M8">
        <v>0</v>
      </c>
      <c r="N8">
        <v>3</v>
      </c>
      <c r="O8">
        <v>7</v>
      </c>
      <c r="P8" s="2">
        <v>0.289</v>
      </c>
      <c r="Q8" s="2">
        <v>0.349</v>
      </c>
      <c r="R8" s="2">
        <f t="shared" si="2"/>
        <v>0.6554935064935065</v>
      </c>
    </row>
    <row r="9" spans="1:18" ht="13.5">
      <c r="A9">
        <v>8</v>
      </c>
      <c r="B9" t="s">
        <v>72</v>
      </c>
      <c r="C9">
        <v>144</v>
      </c>
      <c r="D9" s="2">
        <f t="shared" si="0"/>
        <v>0.22121212121212122</v>
      </c>
      <c r="E9">
        <v>330</v>
      </c>
      <c r="F9">
        <v>73</v>
      </c>
      <c r="G9">
        <v>2</v>
      </c>
      <c r="H9">
        <v>20</v>
      </c>
      <c r="I9" s="2">
        <f t="shared" si="1"/>
        <v>0.29395604395604397</v>
      </c>
      <c r="J9">
        <v>34</v>
      </c>
      <c r="K9">
        <v>44</v>
      </c>
      <c r="L9">
        <v>13</v>
      </c>
      <c r="M9">
        <v>0</v>
      </c>
      <c r="N9">
        <v>4</v>
      </c>
      <c r="O9">
        <v>1</v>
      </c>
      <c r="P9" s="2">
        <v>0.195</v>
      </c>
      <c r="Q9" s="2">
        <v>0.312</v>
      </c>
      <c r="R9" s="2">
        <f t="shared" si="2"/>
        <v>0.605956043956044</v>
      </c>
    </row>
    <row r="10" spans="1:18" ht="13.5">
      <c r="A10" s="1">
        <v>9</v>
      </c>
      <c r="B10" t="s">
        <v>69</v>
      </c>
      <c r="C10">
        <v>144</v>
      </c>
      <c r="D10" s="2">
        <f t="shared" si="0"/>
        <v>0.20307692307692307</v>
      </c>
      <c r="E10">
        <v>325</v>
      </c>
      <c r="F10">
        <v>66</v>
      </c>
      <c r="G10">
        <v>5</v>
      </c>
      <c r="H10">
        <v>26</v>
      </c>
      <c r="I10" s="2">
        <f t="shared" si="1"/>
        <v>0.2404692082111437</v>
      </c>
      <c r="J10">
        <v>16</v>
      </c>
      <c r="K10">
        <v>45</v>
      </c>
      <c r="L10">
        <v>11</v>
      </c>
      <c r="M10">
        <v>0</v>
      </c>
      <c r="N10">
        <v>3</v>
      </c>
      <c r="O10">
        <v>6</v>
      </c>
      <c r="P10" s="2">
        <v>0.196</v>
      </c>
      <c r="Q10" s="2">
        <v>0.298</v>
      </c>
      <c r="R10" s="2">
        <f t="shared" si="2"/>
        <v>0.5384692082111437</v>
      </c>
    </row>
    <row r="11" spans="1:18" ht="13.5">
      <c r="A11" s="1" t="s">
        <v>5</v>
      </c>
      <c r="B11" t="s">
        <v>52</v>
      </c>
      <c r="C11">
        <v>128</v>
      </c>
      <c r="D11" s="2">
        <f t="shared" si="0"/>
        <v>0.2222222222222222</v>
      </c>
      <c r="E11">
        <v>162</v>
      </c>
      <c r="F11">
        <v>36</v>
      </c>
      <c r="G11">
        <v>0</v>
      </c>
      <c r="H11">
        <v>15</v>
      </c>
      <c r="I11" s="2">
        <f>(F11+J11)/(E11+J11+M11)</f>
        <v>0.25443786982248523</v>
      </c>
      <c r="J11">
        <v>7</v>
      </c>
      <c r="K11">
        <v>16</v>
      </c>
      <c r="L11">
        <v>4</v>
      </c>
      <c r="M11">
        <v>0</v>
      </c>
      <c r="N11">
        <v>0</v>
      </c>
      <c r="O11">
        <v>0</v>
      </c>
      <c r="P11" s="2">
        <v>0.259</v>
      </c>
      <c r="Q11" s="2">
        <v>0.309</v>
      </c>
      <c r="R11" s="2">
        <f t="shared" si="2"/>
        <v>0.5634378698224852</v>
      </c>
    </row>
    <row r="12" spans="1:18" ht="13.5">
      <c r="A12" s="1" t="s">
        <v>5</v>
      </c>
      <c r="B12" t="s">
        <v>2</v>
      </c>
      <c r="C12">
        <v>131</v>
      </c>
      <c r="D12" s="2">
        <f t="shared" si="0"/>
        <v>0.25824175824175827</v>
      </c>
      <c r="E12">
        <v>182</v>
      </c>
      <c r="F12">
        <v>47</v>
      </c>
      <c r="G12">
        <v>0</v>
      </c>
      <c r="H12">
        <v>9</v>
      </c>
      <c r="I12" s="2">
        <f t="shared" si="1"/>
        <v>0.3181818181818182</v>
      </c>
      <c r="J12">
        <v>16</v>
      </c>
      <c r="K12">
        <v>13</v>
      </c>
      <c r="L12">
        <v>4</v>
      </c>
      <c r="M12">
        <v>0</v>
      </c>
      <c r="N12">
        <v>5</v>
      </c>
      <c r="O12">
        <v>0</v>
      </c>
      <c r="P12" s="2">
        <v>0.308</v>
      </c>
      <c r="Q12" s="2">
        <v>0.33</v>
      </c>
      <c r="R12" s="2">
        <f t="shared" si="2"/>
        <v>0.6481818181818182</v>
      </c>
    </row>
    <row r="13" spans="1:18" ht="13.5">
      <c r="A13" s="1" t="s">
        <v>5</v>
      </c>
      <c r="B13" t="s">
        <v>8</v>
      </c>
      <c r="C13">
        <v>107</v>
      </c>
      <c r="D13" s="2">
        <f t="shared" si="0"/>
        <v>0.16831683168316833</v>
      </c>
      <c r="E13">
        <v>101</v>
      </c>
      <c r="F13">
        <v>17</v>
      </c>
      <c r="G13">
        <v>0</v>
      </c>
      <c r="H13">
        <v>7</v>
      </c>
      <c r="I13" s="2">
        <f t="shared" si="1"/>
        <v>0.16831683168316833</v>
      </c>
      <c r="J13">
        <v>0</v>
      </c>
      <c r="K13">
        <v>9</v>
      </c>
      <c r="L13">
        <v>7</v>
      </c>
      <c r="M13">
        <v>0</v>
      </c>
      <c r="N13">
        <v>0</v>
      </c>
      <c r="O13">
        <v>0</v>
      </c>
      <c r="P13" s="2">
        <v>0.135</v>
      </c>
      <c r="Q13" s="2">
        <v>0.208</v>
      </c>
      <c r="R13" s="2">
        <f t="shared" si="2"/>
        <v>0.3763168316831683</v>
      </c>
    </row>
    <row r="14" spans="1:18" ht="13.5">
      <c r="A14" s="1" t="s">
        <v>5</v>
      </c>
      <c r="B14" t="s">
        <v>57</v>
      </c>
      <c r="C14">
        <v>112</v>
      </c>
      <c r="D14" s="2">
        <f t="shared" si="0"/>
        <v>0.24242424242424243</v>
      </c>
      <c r="E14">
        <v>165</v>
      </c>
      <c r="F14">
        <v>40</v>
      </c>
      <c r="G14">
        <v>2</v>
      </c>
      <c r="H14">
        <v>26</v>
      </c>
      <c r="I14" s="2">
        <f t="shared" si="1"/>
        <v>0.2603550295857988</v>
      </c>
      <c r="J14">
        <v>4</v>
      </c>
      <c r="K14">
        <v>13</v>
      </c>
      <c r="L14">
        <v>5</v>
      </c>
      <c r="M14">
        <v>0</v>
      </c>
      <c r="N14">
        <v>3</v>
      </c>
      <c r="O14">
        <v>2</v>
      </c>
      <c r="P14" s="2">
        <v>0.281</v>
      </c>
      <c r="Q14" s="2">
        <v>0.327</v>
      </c>
      <c r="R14" s="2">
        <f t="shared" si="2"/>
        <v>0.5873550295857988</v>
      </c>
    </row>
    <row r="15" spans="1:18" ht="13.5">
      <c r="A15" s="1" t="s">
        <v>5</v>
      </c>
      <c r="B15" t="s">
        <v>79</v>
      </c>
      <c r="C15">
        <v>110</v>
      </c>
      <c r="D15" s="2">
        <f t="shared" si="0"/>
        <v>0.2748091603053435</v>
      </c>
      <c r="E15">
        <v>131</v>
      </c>
      <c r="F15">
        <v>36</v>
      </c>
      <c r="G15">
        <v>1</v>
      </c>
      <c r="H15">
        <v>11</v>
      </c>
      <c r="I15" s="2">
        <f t="shared" si="1"/>
        <v>0.3262411347517731</v>
      </c>
      <c r="J15">
        <v>10</v>
      </c>
      <c r="K15">
        <v>16</v>
      </c>
      <c r="L15">
        <v>9</v>
      </c>
      <c r="M15">
        <v>0</v>
      </c>
      <c r="N15">
        <v>2</v>
      </c>
      <c r="O15">
        <v>2</v>
      </c>
      <c r="P15" s="2">
        <v>0.25</v>
      </c>
      <c r="Q15" s="2">
        <v>0.389</v>
      </c>
      <c r="R15" s="2">
        <f t="shared" si="2"/>
        <v>0.7152411347517731</v>
      </c>
    </row>
    <row r="16" spans="1:18" ht="13.5">
      <c r="A16" s="1" t="s">
        <v>5</v>
      </c>
      <c r="B16" t="s">
        <v>55</v>
      </c>
      <c r="C16">
        <v>95</v>
      </c>
      <c r="D16" s="2">
        <f t="shared" si="0"/>
        <v>0.32</v>
      </c>
      <c r="E16">
        <v>125</v>
      </c>
      <c r="F16">
        <v>40</v>
      </c>
      <c r="G16">
        <v>0</v>
      </c>
      <c r="H16">
        <v>19</v>
      </c>
      <c r="I16" s="2">
        <f t="shared" si="1"/>
        <v>0.3253968253968254</v>
      </c>
      <c r="J16">
        <v>1</v>
      </c>
      <c r="K16">
        <v>14</v>
      </c>
      <c r="L16">
        <v>1</v>
      </c>
      <c r="M16">
        <v>0</v>
      </c>
      <c r="N16">
        <v>0</v>
      </c>
      <c r="O16">
        <v>0</v>
      </c>
      <c r="P16" s="2">
        <v>0.385</v>
      </c>
      <c r="Q16" s="2">
        <v>0.448</v>
      </c>
      <c r="R16" s="2">
        <f t="shared" si="2"/>
        <v>0.7733968253968254</v>
      </c>
    </row>
    <row r="17" spans="1:18" ht="13.5">
      <c r="A17" s="1" t="s">
        <v>5</v>
      </c>
      <c r="B17" t="s">
        <v>56</v>
      </c>
      <c r="C17">
        <v>122</v>
      </c>
      <c r="D17" s="2">
        <f t="shared" si="0"/>
        <v>0.21634615384615385</v>
      </c>
      <c r="E17">
        <v>208</v>
      </c>
      <c r="F17">
        <v>45</v>
      </c>
      <c r="G17">
        <v>0</v>
      </c>
      <c r="H17">
        <v>12</v>
      </c>
      <c r="I17" s="2">
        <f t="shared" si="1"/>
        <v>0.2347417840375587</v>
      </c>
      <c r="J17">
        <v>5</v>
      </c>
      <c r="K17">
        <v>21</v>
      </c>
      <c r="L17">
        <v>5</v>
      </c>
      <c r="M17">
        <v>0</v>
      </c>
      <c r="N17">
        <v>2</v>
      </c>
      <c r="O17">
        <v>4</v>
      </c>
      <c r="P17" s="2">
        <v>0.21</v>
      </c>
      <c r="Q17" s="2">
        <v>0.274</v>
      </c>
      <c r="R17" s="2">
        <f t="shared" si="2"/>
        <v>0.5087417840375588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74</v>
      </c>
      <c r="C21">
        <v>29</v>
      </c>
      <c r="D21" s="3">
        <f aca="true" t="shared" si="3" ref="D21:D33">R21/J21*9</f>
        <v>3.574912891986062</v>
      </c>
      <c r="E21">
        <v>11</v>
      </c>
      <c r="F21">
        <v>12</v>
      </c>
      <c r="G21">
        <v>0</v>
      </c>
      <c r="H21">
        <v>0</v>
      </c>
      <c r="I21" s="2">
        <f>E21/(E21+F21)</f>
        <v>0.4782608695652174</v>
      </c>
      <c r="J21" s="8">
        <v>191.33333333333334</v>
      </c>
      <c r="K21">
        <v>3</v>
      </c>
      <c r="L21">
        <v>179</v>
      </c>
      <c r="M21">
        <v>92</v>
      </c>
      <c r="N21">
        <v>33</v>
      </c>
      <c r="O21">
        <v>6</v>
      </c>
      <c r="P21">
        <v>17</v>
      </c>
      <c r="Q21">
        <v>78</v>
      </c>
      <c r="R21">
        <v>76</v>
      </c>
      <c r="S21" s="3">
        <f aca="true" t="shared" si="4" ref="S21:S33">(L21+N21)/J21</f>
        <v>1.10801393728223</v>
      </c>
      <c r="T21" s="3">
        <f aca="true" t="shared" si="5" ref="T21:T33">M21/J21*9</f>
        <v>4.327526132404181</v>
      </c>
    </row>
    <row r="22" spans="2:20" ht="13.5">
      <c r="B22" t="s">
        <v>73</v>
      </c>
      <c r="C22">
        <v>29</v>
      </c>
      <c r="D22" s="3">
        <f t="shared" si="3"/>
        <v>3.517431192660551</v>
      </c>
      <c r="E22">
        <v>9</v>
      </c>
      <c r="F22">
        <v>13</v>
      </c>
      <c r="G22">
        <v>0</v>
      </c>
      <c r="H22">
        <v>0</v>
      </c>
      <c r="I22" s="2">
        <f aca="true" t="shared" si="6" ref="I22:I33">E22/(E22+F22)</f>
        <v>0.4090909090909091</v>
      </c>
      <c r="J22" s="8">
        <v>181.66666666666666</v>
      </c>
      <c r="K22">
        <v>6</v>
      </c>
      <c r="L22">
        <v>182</v>
      </c>
      <c r="M22">
        <v>120</v>
      </c>
      <c r="N22">
        <v>34</v>
      </c>
      <c r="O22">
        <v>2</v>
      </c>
      <c r="P22">
        <v>14</v>
      </c>
      <c r="Q22">
        <v>71</v>
      </c>
      <c r="R22">
        <v>71</v>
      </c>
      <c r="S22" s="3">
        <f t="shared" si="4"/>
        <v>1.1889908256880735</v>
      </c>
      <c r="T22" s="3">
        <f t="shared" si="5"/>
        <v>5.944954128440367</v>
      </c>
    </row>
    <row r="23" spans="2:20" ht="13.5">
      <c r="B23" t="s">
        <v>65</v>
      </c>
      <c r="C23">
        <v>29</v>
      </c>
      <c r="D23" s="3">
        <f t="shared" si="3"/>
        <v>3.6672325976230895</v>
      </c>
      <c r="E23">
        <v>11</v>
      </c>
      <c r="F23">
        <v>13</v>
      </c>
      <c r="G23">
        <v>0</v>
      </c>
      <c r="H23">
        <v>0</v>
      </c>
      <c r="I23" s="2">
        <f t="shared" si="6"/>
        <v>0.4583333333333333</v>
      </c>
      <c r="J23" s="8">
        <v>196.33333333333334</v>
      </c>
      <c r="K23">
        <v>6</v>
      </c>
      <c r="L23">
        <v>197</v>
      </c>
      <c r="M23">
        <v>149</v>
      </c>
      <c r="N23">
        <v>28</v>
      </c>
      <c r="O23">
        <v>5</v>
      </c>
      <c r="P23">
        <v>14</v>
      </c>
      <c r="Q23">
        <v>82</v>
      </c>
      <c r="R23">
        <v>80</v>
      </c>
      <c r="S23" s="3">
        <f t="shared" si="4"/>
        <v>1.1460101867572157</v>
      </c>
      <c r="T23" s="3">
        <f t="shared" si="5"/>
        <v>6.830220713073005</v>
      </c>
    </row>
    <row r="24" spans="2:20" ht="13.5">
      <c r="B24" t="s">
        <v>42</v>
      </c>
      <c r="C24">
        <v>6</v>
      </c>
      <c r="D24" s="3">
        <f t="shared" si="3"/>
        <v>4.935483870967742</v>
      </c>
      <c r="E24">
        <v>1</v>
      </c>
      <c r="F24">
        <v>5</v>
      </c>
      <c r="G24">
        <v>0</v>
      </c>
      <c r="H24">
        <v>0</v>
      </c>
      <c r="I24" s="2">
        <f t="shared" si="6"/>
        <v>0.16666666666666666</v>
      </c>
      <c r="J24" s="8">
        <v>31</v>
      </c>
      <c r="K24">
        <v>0</v>
      </c>
      <c r="L24">
        <v>36</v>
      </c>
      <c r="M24">
        <v>8</v>
      </c>
      <c r="N24">
        <v>6</v>
      </c>
      <c r="O24">
        <v>0</v>
      </c>
      <c r="P24">
        <v>3</v>
      </c>
      <c r="Q24">
        <v>17</v>
      </c>
      <c r="R24">
        <v>17</v>
      </c>
      <c r="S24" s="3">
        <f t="shared" si="4"/>
        <v>1.3548387096774193</v>
      </c>
      <c r="T24" s="3">
        <f t="shared" si="5"/>
        <v>2.32258064516129</v>
      </c>
    </row>
    <row r="25" spans="2:20" ht="13.5">
      <c r="B25" t="s">
        <v>66</v>
      </c>
      <c r="C25">
        <v>29</v>
      </c>
      <c r="D25" s="3">
        <f t="shared" si="3"/>
        <v>2.804577464788732</v>
      </c>
      <c r="E25">
        <v>12</v>
      </c>
      <c r="F25">
        <v>11</v>
      </c>
      <c r="G25">
        <v>0</v>
      </c>
      <c r="H25">
        <v>0</v>
      </c>
      <c r="I25" s="2">
        <f t="shared" si="6"/>
        <v>0.5217391304347826</v>
      </c>
      <c r="J25" s="8">
        <v>189.33333333333334</v>
      </c>
      <c r="K25">
        <v>4</v>
      </c>
      <c r="L25">
        <v>158</v>
      </c>
      <c r="M25">
        <v>64</v>
      </c>
      <c r="N25">
        <v>36</v>
      </c>
      <c r="O25">
        <v>2</v>
      </c>
      <c r="P25">
        <v>13</v>
      </c>
      <c r="Q25">
        <v>62</v>
      </c>
      <c r="R25">
        <v>59</v>
      </c>
      <c r="S25" s="3">
        <f t="shared" si="4"/>
        <v>1.0246478873239435</v>
      </c>
      <c r="T25" s="3">
        <f t="shared" si="5"/>
        <v>3.0422535211267605</v>
      </c>
    </row>
    <row r="26" spans="2:20" ht="13.5">
      <c r="B26" t="s">
        <v>44</v>
      </c>
      <c r="C26">
        <v>24</v>
      </c>
      <c r="D26" s="3">
        <f t="shared" si="3"/>
        <v>3.688144329896907</v>
      </c>
      <c r="E26">
        <v>4</v>
      </c>
      <c r="F26">
        <v>8</v>
      </c>
      <c r="G26">
        <v>0</v>
      </c>
      <c r="H26">
        <v>0</v>
      </c>
      <c r="I26" s="2">
        <f t="shared" si="6"/>
        <v>0.3333333333333333</v>
      </c>
      <c r="J26" s="8">
        <v>129.33333333333334</v>
      </c>
      <c r="K26">
        <v>0</v>
      </c>
      <c r="L26">
        <v>131</v>
      </c>
      <c r="M26">
        <v>42</v>
      </c>
      <c r="N26">
        <v>20</v>
      </c>
      <c r="O26">
        <v>3</v>
      </c>
      <c r="P26">
        <v>14</v>
      </c>
      <c r="Q26">
        <v>53</v>
      </c>
      <c r="R26">
        <v>53</v>
      </c>
      <c r="S26" s="3">
        <f t="shared" si="4"/>
        <v>1.1675257731958761</v>
      </c>
      <c r="T26" s="3">
        <f t="shared" si="5"/>
        <v>2.9226804123711334</v>
      </c>
    </row>
    <row r="27" spans="2:20" ht="13.5">
      <c r="B27" t="s">
        <v>193</v>
      </c>
      <c r="C27">
        <v>39</v>
      </c>
      <c r="D27" s="3">
        <f t="shared" si="3"/>
        <v>3.1034482758620694</v>
      </c>
      <c r="E27">
        <v>3</v>
      </c>
      <c r="F27">
        <v>2</v>
      </c>
      <c r="G27">
        <v>2</v>
      </c>
      <c r="H27">
        <v>3</v>
      </c>
      <c r="I27" s="2">
        <f t="shared" si="6"/>
        <v>0.6</v>
      </c>
      <c r="J27" s="8">
        <v>58</v>
      </c>
      <c r="K27">
        <v>0</v>
      </c>
      <c r="L27">
        <v>50</v>
      </c>
      <c r="M27">
        <v>41</v>
      </c>
      <c r="N27">
        <v>10</v>
      </c>
      <c r="O27">
        <v>0</v>
      </c>
      <c r="P27">
        <v>8</v>
      </c>
      <c r="Q27">
        <v>20</v>
      </c>
      <c r="R27">
        <v>20</v>
      </c>
      <c r="S27" s="3">
        <f t="shared" si="4"/>
        <v>1.0344827586206897</v>
      </c>
      <c r="T27" s="3">
        <f t="shared" si="5"/>
        <v>6.362068965517241</v>
      </c>
    </row>
    <row r="28" spans="2:20" ht="13.5">
      <c r="B28" t="s">
        <v>46</v>
      </c>
      <c r="C28">
        <v>39</v>
      </c>
      <c r="D28" s="3">
        <f t="shared" si="3"/>
        <v>3.217616580310881</v>
      </c>
      <c r="E28">
        <v>5</v>
      </c>
      <c r="F28">
        <v>2</v>
      </c>
      <c r="G28">
        <v>0</v>
      </c>
      <c r="H28">
        <v>5</v>
      </c>
      <c r="I28" s="2">
        <f t="shared" si="6"/>
        <v>0.7142857142857143</v>
      </c>
      <c r="J28" s="8">
        <v>64.33333333333333</v>
      </c>
      <c r="K28">
        <v>0</v>
      </c>
      <c r="L28">
        <v>71</v>
      </c>
      <c r="M28">
        <v>23</v>
      </c>
      <c r="N28">
        <v>10</v>
      </c>
      <c r="O28">
        <v>2</v>
      </c>
      <c r="P28">
        <v>5</v>
      </c>
      <c r="Q28">
        <v>23</v>
      </c>
      <c r="R28">
        <v>23</v>
      </c>
      <c r="S28" s="3">
        <f t="shared" si="4"/>
        <v>1.2590673575129534</v>
      </c>
      <c r="T28" s="3">
        <f t="shared" si="5"/>
        <v>3.217616580310881</v>
      </c>
    </row>
    <row r="29" spans="2:20" ht="13.5">
      <c r="B29" t="s">
        <v>82</v>
      </c>
      <c r="C29">
        <v>31</v>
      </c>
      <c r="D29" s="3">
        <f t="shared" si="3"/>
        <v>6.215827338129496</v>
      </c>
      <c r="E29">
        <v>4</v>
      </c>
      <c r="F29">
        <v>3</v>
      </c>
      <c r="G29">
        <v>0</v>
      </c>
      <c r="H29">
        <v>0</v>
      </c>
      <c r="I29" s="2">
        <f t="shared" si="6"/>
        <v>0.5714285714285714</v>
      </c>
      <c r="J29" s="8">
        <v>46.333333333333336</v>
      </c>
      <c r="K29">
        <v>0</v>
      </c>
      <c r="L29">
        <v>71</v>
      </c>
      <c r="M29">
        <v>15</v>
      </c>
      <c r="N29">
        <v>7</v>
      </c>
      <c r="O29">
        <v>0</v>
      </c>
      <c r="P29">
        <v>5</v>
      </c>
      <c r="Q29">
        <v>33</v>
      </c>
      <c r="R29">
        <v>32</v>
      </c>
      <c r="S29" s="3">
        <f t="shared" si="4"/>
        <v>1.683453237410072</v>
      </c>
      <c r="T29" s="3">
        <f t="shared" si="5"/>
        <v>2.913669064748201</v>
      </c>
    </row>
    <row r="30" spans="2:20" ht="13.5">
      <c r="B30" t="s">
        <v>67</v>
      </c>
      <c r="C30">
        <v>33</v>
      </c>
      <c r="D30" s="3">
        <f t="shared" si="3"/>
        <v>1.9518072289156627</v>
      </c>
      <c r="E30">
        <v>2</v>
      </c>
      <c r="F30">
        <v>1</v>
      </c>
      <c r="G30">
        <v>1</v>
      </c>
      <c r="H30">
        <v>1</v>
      </c>
      <c r="I30" s="2">
        <f t="shared" si="6"/>
        <v>0.6666666666666666</v>
      </c>
      <c r="J30" s="8">
        <v>55.333333333333336</v>
      </c>
      <c r="K30">
        <v>0</v>
      </c>
      <c r="L30">
        <v>40</v>
      </c>
      <c r="M30">
        <v>14</v>
      </c>
      <c r="N30">
        <v>9</v>
      </c>
      <c r="O30">
        <v>0</v>
      </c>
      <c r="P30">
        <v>4</v>
      </c>
      <c r="Q30">
        <v>13</v>
      </c>
      <c r="R30">
        <v>12</v>
      </c>
      <c r="S30" s="3">
        <f t="shared" si="4"/>
        <v>0.8855421686746987</v>
      </c>
      <c r="T30" s="3">
        <f t="shared" si="5"/>
        <v>2.2771084337349397</v>
      </c>
    </row>
    <row r="31" spans="2:20" ht="13.5">
      <c r="B31" t="s">
        <v>47</v>
      </c>
      <c r="C31">
        <v>41</v>
      </c>
      <c r="D31" s="3">
        <f t="shared" si="3"/>
        <v>4.866279069767441</v>
      </c>
      <c r="E31">
        <v>1</v>
      </c>
      <c r="F31">
        <v>5</v>
      </c>
      <c r="G31">
        <v>1</v>
      </c>
      <c r="H31">
        <v>5</v>
      </c>
      <c r="I31" s="2">
        <f t="shared" si="6"/>
        <v>0.16666666666666666</v>
      </c>
      <c r="J31" s="8">
        <v>57.333333333333336</v>
      </c>
      <c r="K31">
        <v>0</v>
      </c>
      <c r="L31">
        <v>56</v>
      </c>
      <c r="M31">
        <v>38</v>
      </c>
      <c r="N31">
        <v>21</v>
      </c>
      <c r="O31">
        <v>2</v>
      </c>
      <c r="P31">
        <v>5</v>
      </c>
      <c r="Q31">
        <v>31</v>
      </c>
      <c r="R31">
        <v>31</v>
      </c>
      <c r="S31" s="3">
        <f t="shared" si="4"/>
        <v>1.3430232558139534</v>
      </c>
      <c r="T31" s="3">
        <f t="shared" si="5"/>
        <v>5.965116279069767</v>
      </c>
    </row>
    <row r="32" spans="2:20" ht="13.5">
      <c r="B32" t="s">
        <v>96</v>
      </c>
      <c r="C32">
        <v>33</v>
      </c>
      <c r="D32" s="3">
        <f t="shared" si="3"/>
        <v>2.6999999999999997</v>
      </c>
      <c r="E32">
        <v>0</v>
      </c>
      <c r="F32">
        <v>1</v>
      </c>
      <c r="G32">
        <v>25</v>
      </c>
      <c r="H32">
        <v>5</v>
      </c>
      <c r="I32" s="2">
        <f t="shared" si="6"/>
        <v>0</v>
      </c>
      <c r="J32" s="8">
        <v>40</v>
      </c>
      <c r="K32">
        <v>0</v>
      </c>
      <c r="L32">
        <v>35</v>
      </c>
      <c r="M32">
        <v>12</v>
      </c>
      <c r="N32">
        <v>4</v>
      </c>
      <c r="O32">
        <v>1</v>
      </c>
      <c r="P32">
        <v>1</v>
      </c>
      <c r="Q32">
        <v>12</v>
      </c>
      <c r="R32">
        <v>12</v>
      </c>
      <c r="S32" s="3">
        <f t="shared" si="4"/>
        <v>0.975</v>
      </c>
      <c r="T32" s="3">
        <f t="shared" si="5"/>
        <v>2.6999999999999997</v>
      </c>
    </row>
    <row r="33" spans="2:20" ht="13.5">
      <c r="B33" t="s">
        <v>134</v>
      </c>
      <c r="C33">
        <v>26</v>
      </c>
      <c r="D33" s="3">
        <f t="shared" si="3"/>
        <v>6.096774193548387</v>
      </c>
      <c r="E33">
        <v>1</v>
      </c>
      <c r="F33">
        <v>1</v>
      </c>
      <c r="G33">
        <v>0</v>
      </c>
      <c r="H33">
        <v>3</v>
      </c>
      <c r="I33" s="2">
        <f t="shared" si="6"/>
        <v>0.5</v>
      </c>
      <c r="J33" s="8">
        <v>31</v>
      </c>
      <c r="K33">
        <v>0</v>
      </c>
      <c r="L33">
        <v>42</v>
      </c>
      <c r="M33">
        <v>10</v>
      </c>
      <c r="N33">
        <v>14</v>
      </c>
      <c r="O33">
        <v>4</v>
      </c>
      <c r="P33">
        <v>5</v>
      </c>
      <c r="Q33">
        <v>22</v>
      </c>
      <c r="R33">
        <v>21</v>
      </c>
      <c r="S33" s="3">
        <f t="shared" si="4"/>
        <v>1.8064516129032258</v>
      </c>
      <c r="T33" s="3">
        <f t="shared" si="5"/>
        <v>2.903225806451613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N29" sqref="N29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8" width="5.25390625" style="0" bestFit="1" customWidth="1"/>
    <col min="19" max="19" width="5.125" style="0" bestFit="1" customWidth="1"/>
    <col min="20" max="21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53</v>
      </c>
      <c r="C2">
        <v>141</v>
      </c>
      <c r="D2" s="2">
        <f>F2/E2</f>
        <v>0.30413223140495865</v>
      </c>
      <c r="E2">
        <v>605</v>
      </c>
      <c r="F2">
        <v>184</v>
      </c>
      <c r="G2">
        <v>7</v>
      </c>
      <c r="H2">
        <v>50</v>
      </c>
      <c r="I2" s="2">
        <f aca="true" t="shared" si="0" ref="I2:I17">(F2+J2)/(E2+J2+M2)</f>
        <v>0.34829721362229105</v>
      </c>
      <c r="J2">
        <v>41</v>
      </c>
      <c r="K2">
        <v>45</v>
      </c>
      <c r="L2">
        <v>0</v>
      </c>
      <c r="M2">
        <v>0</v>
      </c>
      <c r="N2">
        <v>55</v>
      </c>
      <c r="O2">
        <v>2</v>
      </c>
      <c r="P2" s="2">
        <v>0.278</v>
      </c>
      <c r="Q2" s="2">
        <v>0.45</v>
      </c>
      <c r="R2" s="2">
        <f aca="true" t="shared" si="1" ref="R2:R17">I2+Q2</f>
        <v>0.798297213622291</v>
      </c>
    </row>
    <row r="3" spans="1:18" ht="13.5">
      <c r="A3">
        <v>2</v>
      </c>
      <c r="B3" t="s">
        <v>81</v>
      </c>
      <c r="C3">
        <v>144</v>
      </c>
      <c r="D3" s="2">
        <f aca="true" t="shared" si="2" ref="D3:D17">F3/E3</f>
        <v>0.2744186046511628</v>
      </c>
      <c r="E3">
        <v>430</v>
      </c>
      <c r="F3">
        <v>118</v>
      </c>
      <c r="G3">
        <v>1</v>
      </c>
      <c r="H3">
        <v>26</v>
      </c>
      <c r="I3" s="2">
        <f t="shared" si="0"/>
        <v>0.3445378151260504</v>
      </c>
      <c r="J3">
        <v>46</v>
      </c>
      <c r="K3">
        <v>46</v>
      </c>
      <c r="L3">
        <v>14</v>
      </c>
      <c r="M3">
        <v>0</v>
      </c>
      <c r="N3">
        <v>5</v>
      </c>
      <c r="O3">
        <v>7</v>
      </c>
      <c r="P3" s="2">
        <v>0.25</v>
      </c>
      <c r="Q3" s="2">
        <v>0.335</v>
      </c>
      <c r="R3" s="2">
        <f t="shared" si="1"/>
        <v>0.6795378151260505</v>
      </c>
    </row>
    <row r="4" spans="1:18" ht="13.5">
      <c r="A4">
        <v>3</v>
      </c>
      <c r="B4" t="s">
        <v>4</v>
      </c>
      <c r="C4">
        <v>144</v>
      </c>
      <c r="D4" s="2">
        <f t="shared" si="2"/>
        <v>0.27666666666666667</v>
      </c>
      <c r="E4">
        <v>600</v>
      </c>
      <c r="F4">
        <v>166</v>
      </c>
      <c r="G4">
        <v>8</v>
      </c>
      <c r="H4">
        <v>79</v>
      </c>
      <c r="I4" s="2">
        <f t="shared" si="0"/>
        <v>0.3127962085308057</v>
      </c>
      <c r="J4">
        <v>32</v>
      </c>
      <c r="K4">
        <v>58</v>
      </c>
      <c r="L4">
        <v>0</v>
      </c>
      <c r="M4">
        <v>1</v>
      </c>
      <c r="N4">
        <v>12</v>
      </c>
      <c r="O4">
        <v>16</v>
      </c>
      <c r="P4" s="2">
        <v>0.337</v>
      </c>
      <c r="Q4" s="2">
        <v>0.412</v>
      </c>
      <c r="R4" s="2">
        <f t="shared" si="1"/>
        <v>0.7247962085308057</v>
      </c>
    </row>
    <row r="5" spans="1:18" ht="13.5">
      <c r="A5">
        <v>4</v>
      </c>
      <c r="B5" t="s">
        <v>145</v>
      </c>
      <c r="C5">
        <v>144</v>
      </c>
      <c r="D5" s="2">
        <f t="shared" si="2"/>
        <v>0.2833607907742998</v>
      </c>
      <c r="E5">
        <v>607</v>
      </c>
      <c r="F5">
        <v>172</v>
      </c>
      <c r="G5">
        <v>52</v>
      </c>
      <c r="H5">
        <v>130</v>
      </c>
      <c r="I5" s="2">
        <f t="shared" si="0"/>
        <v>0.29838709677419356</v>
      </c>
      <c r="J5">
        <v>13</v>
      </c>
      <c r="K5">
        <v>71</v>
      </c>
      <c r="L5">
        <v>0</v>
      </c>
      <c r="M5">
        <v>0</v>
      </c>
      <c r="N5">
        <v>11</v>
      </c>
      <c r="O5">
        <v>4</v>
      </c>
      <c r="P5" s="2">
        <v>0.326</v>
      </c>
      <c r="Q5" s="2">
        <v>0.605</v>
      </c>
      <c r="R5" s="2">
        <f t="shared" si="1"/>
        <v>0.9033870967741935</v>
      </c>
    </row>
    <row r="6" spans="1:18" ht="13.5">
      <c r="A6">
        <v>5</v>
      </c>
      <c r="B6" t="s">
        <v>84</v>
      </c>
      <c r="C6">
        <v>141</v>
      </c>
      <c r="D6" s="2">
        <f t="shared" si="2"/>
        <v>0.2328042328042328</v>
      </c>
      <c r="E6">
        <v>567</v>
      </c>
      <c r="F6">
        <v>132</v>
      </c>
      <c r="G6">
        <v>20</v>
      </c>
      <c r="H6">
        <v>65</v>
      </c>
      <c r="I6" s="2">
        <f t="shared" si="0"/>
        <v>0.26475548060708265</v>
      </c>
      <c r="J6">
        <v>25</v>
      </c>
      <c r="K6">
        <v>84</v>
      </c>
      <c r="L6">
        <v>0</v>
      </c>
      <c r="M6">
        <v>1</v>
      </c>
      <c r="N6">
        <v>0</v>
      </c>
      <c r="O6">
        <v>20</v>
      </c>
      <c r="P6" s="2">
        <v>0.232</v>
      </c>
      <c r="Q6" s="2">
        <v>0.381</v>
      </c>
      <c r="R6" s="2">
        <f t="shared" si="1"/>
        <v>0.6457554806070827</v>
      </c>
    </row>
    <row r="7" spans="1:18" ht="13.5">
      <c r="A7">
        <v>6</v>
      </c>
      <c r="B7" t="s">
        <v>1</v>
      </c>
      <c r="C7">
        <v>144</v>
      </c>
      <c r="D7" s="2">
        <f t="shared" si="2"/>
        <v>0.27621483375959077</v>
      </c>
      <c r="E7">
        <v>391</v>
      </c>
      <c r="F7">
        <v>108</v>
      </c>
      <c r="G7">
        <v>5</v>
      </c>
      <c r="H7">
        <v>38</v>
      </c>
      <c r="I7" s="2">
        <f t="shared" si="0"/>
        <v>0.34032634032634035</v>
      </c>
      <c r="J7">
        <v>38</v>
      </c>
      <c r="K7">
        <v>43</v>
      </c>
      <c r="L7">
        <v>7</v>
      </c>
      <c r="M7">
        <v>0</v>
      </c>
      <c r="N7">
        <v>42</v>
      </c>
      <c r="O7">
        <v>4</v>
      </c>
      <c r="P7" s="2">
        <v>0.28</v>
      </c>
      <c r="Q7" s="2">
        <v>0.404</v>
      </c>
      <c r="R7" s="2">
        <f t="shared" si="1"/>
        <v>0.7443263403263404</v>
      </c>
    </row>
    <row r="8" spans="1:18" ht="13.5">
      <c r="A8">
        <v>7</v>
      </c>
      <c r="B8" t="s">
        <v>78</v>
      </c>
      <c r="C8">
        <v>143</v>
      </c>
      <c r="D8" s="2">
        <f t="shared" si="2"/>
        <v>0.2875318066157761</v>
      </c>
      <c r="E8">
        <v>393</v>
      </c>
      <c r="F8">
        <v>113</v>
      </c>
      <c r="G8">
        <v>3</v>
      </c>
      <c r="H8">
        <v>45</v>
      </c>
      <c r="I8" s="2">
        <f t="shared" si="0"/>
        <v>0.3069306930693069</v>
      </c>
      <c r="J8">
        <v>11</v>
      </c>
      <c r="K8">
        <v>34</v>
      </c>
      <c r="L8">
        <v>2</v>
      </c>
      <c r="M8">
        <v>0</v>
      </c>
      <c r="N8">
        <v>28</v>
      </c>
      <c r="O8">
        <v>10</v>
      </c>
      <c r="P8" s="2">
        <v>0.305</v>
      </c>
      <c r="Q8" s="2">
        <v>0.42</v>
      </c>
      <c r="R8" s="2">
        <f t="shared" si="1"/>
        <v>0.7269306930693069</v>
      </c>
    </row>
    <row r="9" spans="1:18" ht="13.5">
      <c r="A9">
        <v>8</v>
      </c>
      <c r="B9" t="s">
        <v>132</v>
      </c>
      <c r="C9">
        <v>143</v>
      </c>
      <c r="D9" s="2">
        <f t="shared" si="2"/>
        <v>0.23055555555555557</v>
      </c>
      <c r="E9">
        <v>360</v>
      </c>
      <c r="F9">
        <v>83</v>
      </c>
      <c r="G9">
        <v>12</v>
      </c>
      <c r="H9">
        <v>44</v>
      </c>
      <c r="I9" s="2">
        <f t="shared" si="0"/>
        <v>0.26649076517150394</v>
      </c>
      <c r="J9">
        <v>18</v>
      </c>
      <c r="K9">
        <v>62</v>
      </c>
      <c r="L9">
        <v>0</v>
      </c>
      <c r="M9">
        <v>1</v>
      </c>
      <c r="N9">
        <v>5</v>
      </c>
      <c r="O9">
        <v>5</v>
      </c>
      <c r="P9" s="2">
        <v>0.228</v>
      </c>
      <c r="Q9" s="2">
        <v>0.35</v>
      </c>
      <c r="R9" s="2">
        <f t="shared" si="1"/>
        <v>0.6164907651715039</v>
      </c>
    </row>
    <row r="10" spans="1:18" ht="13.5">
      <c r="A10" s="1" t="s">
        <v>5</v>
      </c>
      <c r="B10" t="s">
        <v>63</v>
      </c>
      <c r="C10">
        <v>125</v>
      </c>
      <c r="D10" s="2">
        <f t="shared" si="2"/>
        <v>0.25252525252525254</v>
      </c>
      <c r="E10">
        <v>198</v>
      </c>
      <c r="F10">
        <v>50</v>
      </c>
      <c r="G10">
        <v>4</v>
      </c>
      <c r="H10">
        <v>18</v>
      </c>
      <c r="I10" s="2">
        <f t="shared" si="0"/>
        <v>0.2780487804878049</v>
      </c>
      <c r="J10">
        <v>7</v>
      </c>
      <c r="K10">
        <v>28</v>
      </c>
      <c r="L10">
        <v>8</v>
      </c>
      <c r="M10">
        <v>0</v>
      </c>
      <c r="N10">
        <v>3</v>
      </c>
      <c r="O10">
        <v>6</v>
      </c>
      <c r="P10" s="2">
        <v>0.304</v>
      </c>
      <c r="Q10" s="2">
        <v>0.364</v>
      </c>
      <c r="R10" s="2">
        <f t="shared" si="1"/>
        <v>0.6420487804878049</v>
      </c>
    </row>
    <row r="11" spans="1:18" ht="13.5">
      <c r="A11" s="1" t="s">
        <v>5</v>
      </c>
      <c r="B11" t="s">
        <v>52</v>
      </c>
      <c r="C11">
        <v>94</v>
      </c>
      <c r="D11" s="2">
        <f t="shared" si="2"/>
        <v>0.14925373134328357</v>
      </c>
      <c r="E11">
        <v>67</v>
      </c>
      <c r="F11">
        <v>10</v>
      </c>
      <c r="G11">
        <v>0</v>
      </c>
      <c r="H11">
        <v>3</v>
      </c>
      <c r="I11" s="2">
        <f t="shared" si="0"/>
        <v>0.20833333333333334</v>
      </c>
      <c r="J11">
        <v>5</v>
      </c>
      <c r="K11">
        <v>8</v>
      </c>
      <c r="L11">
        <v>1</v>
      </c>
      <c r="M11">
        <v>0</v>
      </c>
      <c r="N11">
        <v>0</v>
      </c>
      <c r="O11">
        <v>0</v>
      </c>
      <c r="P11" s="2">
        <v>0.118</v>
      </c>
      <c r="Q11" s="2">
        <v>0.164</v>
      </c>
      <c r="R11" s="2">
        <f t="shared" si="1"/>
        <v>0.37233333333333335</v>
      </c>
    </row>
    <row r="12" spans="1:18" ht="13.5">
      <c r="A12" s="1" t="s">
        <v>5</v>
      </c>
      <c r="B12" t="s">
        <v>64</v>
      </c>
      <c r="C12">
        <v>109</v>
      </c>
      <c r="D12" s="2">
        <f t="shared" si="2"/>
        <v>0.21495327102803738</v>
      </c>
      <c r="E12">
        <v>107</v>
      </c>
      <c r="F12">
        <v>23</v>
      </c>
      <c r="G12">
        <v>2</v>
      </c>
      <c r="H12">
        <v>9</v>
      </c>
      <c r="I12" s="2">
        <f t="shared" si="0"/>
        <v>0.24324324324324326</v>
      </c>
      <c r="J12">
        <v>4</v>
      </c>
      <c r="K12">
        <v>8</v>
      </c>
      <c r="L12">
        <v>1</v>
      </c>
      <c r="M12">
        <v>0</v>
      </c>
      <c r="N12">
        <v>3</v>
      </c>
      <c r="O12">
        <v>1</v>
      </c>
      <c r="P12" s="2">
        <v>0.233</v>
      </c>
      <c r="Q12" s="2">
        <v>0.346</v>
      </c>
      <c r="R12" s="2">
        <f t="shared" si="1"/>
        <v>0.5892432432432433</v>
      </c>
    </row>
    <row r="13" spans="1:18" ht="13.5">
      <c r="A13" s="1" t="s">
        <v>5</v>
      </c>
      <c r="B13" t="s">
        <v>57</v>
      </c>
      <c r="C13">
        <v>60</v>
      </c>
      <c r="D13" s="2">
        <f t="shared" si="2"/>
        <v>0.3875</v>
      </c>
      <c r="E13">
        <v>80</v>
      </c>
      <c r="F13">
        <v>31</v>
      </c>
      <c r="G13">
        <v>1</v>
      </c>
      <c r="H13">
        <v>11</v>
      </c>
      <c r="I13" s="2">
        <f t="shared" si="0"/>
        <v>0.4024390243902439</v>
      </c>
      <c r="J13">
        <v>2</v>
      </c>
      <c r="K13">
        <v>6</v>
      </c>
      <c r="L13">
        <v>2</v>
      </c>
      <c r="M13">
        <v>0</v>
      </c>
      <c r="N13">
        <v>6</v>
      </c>
      <c r="O13">
        <v>0</v>
      </c>
      <c r="P13" s="2">
        <v>0.393</v>
      </c>
      <c r="Q13" s="2">
        <v>0.575</v>
      </c>
      <c r="R13" s="2">
        <f t="shared" si="1"/>
        <v>0.9774390243902439</v>
      </c>
    </row>
    <row r="14" spans="1:18" ht="13.5">
      <c r="A14" s="1" t="s">
        <v>5</v>
      </c>
      <c r="B14" t="s">
        <v>79</v>
      </c>
      <c r="C14">
        <v>74</v>
      </c>
      <c r="D14" s="2">
        <f t="shared" si="2"/>
        <v>0.4032258064516129</v>
      </c>
      <c r="E14">
        <v>62</v>
      </c>
      <c r="F14">
        <v>25</v>
      </c>
      <c r="G14">
        <v>0</v>
      </c>
      <c r="H14">
        <v>10</v>
      </c>
      <c r="I14" s="2">
        <f t="shared" si="0"/>
        <v>0.4393939393939394</v>
      </c>
      <c r="J14">
        <v>4</v>
      </c>
      <c r="K14">
        <v>9</v>
      </c>
      <c r="L14">
        <v>2</v>
      </c>
      <c r="M14">
        <v>0</v>
      </c>
      <c r="N14">
        <v>8</v>
      </c>
      <c r="O14">
        <v>2</v>
      </c>
      <c r="P14" s="2">
        <v>0.5</v>
      </c>
      <c r="Q14" s="2">
        <v>0.5</v>
      </c>
      <c r="R14" s="2">
        <f t="shared" si="1"/>
        <v>0.9393939393939394</v>
      </c>
    </row>
    <row r="15" spans="1:18" ht="13.5">
      <c r="A15" s="1" t="s">
        <v>5</v>
      </c>
      <c r="B15" t="s">
        <v>72</v>
      </c>
      <c r="C15">
        <v>87</v>
      </c>
      <c r="D15" s="2">
        <f t="shared" si="2"/>
        <v>0.24242424242424243</v>
      </c>
      <c r="E15">
        <v>99</v>
      </c>
      <c r="F15">
        <v>24</v>
      </c>
      <c r="G15">
        <v>0</v>
      </c>
      <c r="H15">
        <v>7</v>
      </c>
      <c r="I15" s="2">
        <f t="shared" si="0"/>
        <v>0.27184466019417475</v>
      </c>
      <c r="J15">
        <v>4</v>
      </c>
      <c r="K15">
        <v>10</v>
      </c>
      <c r="L15">
        <v>1</v>
      </c>
      <c r="M15">
        <v>0</v>
      </c>
      <c r="N15">
        <v>3</v>
      </c>
      <c r="O15">
        <v>0</v>
      </c>
      <c r="P15" s="2">
        <v>0.261</v>
      </c>
      <c r="Q15" s="2">
        <v>0.313</v>
      </c>
      <c r="R15" s="2">
        <f t="shared" si="1"/>
        <v>0.5848446601941748</v>
      </c>
    </row>
    <row r="16" spans="1:18" ht="13.5">
      <c r="A16" s="1" t="s">
        <v>5</v>
      </c>
      <c r="B16" t="s">
        <v>8</v>
      </c>
      <c r="C16">
        <v>90</v>
      </c>
      <c r="D16" s="2">
        <f t="shared" si="2"/>
        <v>0.3076923076923077</v>
      </c>
      <c r="E16">
        <v>39</v>
      </c>
      <c r="F16">
        <v>12</v>
      </c>
      <c r="G16">
        <v>1</v>
      </c>
      <c r="H16">
        <v>8</v>
      </c>
      <c r="I16" s="2">
        <f t="shared" si="0"/>
        <v>0.34146341463414637</v>
      </c>
      <c r="J16">
        <v>2</v>
      </c>
      <c r="K16">
        <v>5</v>
      </c>
      <c r="L16">
        <v>0</v>
      </c>
      <c r="M16">
        <v>0</v>
      </c>
      <c r="N16">
        <v>0</v>
      </c>
      <c r="O16">
        <v>0</v>
      </c>
      <c r="P16" s="2">
        <v>0.444</v>
      </c>
      <c r="Q16" s="2">
        <v>0.513</v>
      </c>
      <c r="R16" s="2">
        <f t="shared" si="1"/>
        <v>0.8544634146341463</v>
      </c>
    </row>
    <row r="17" spans="1:18" ht="13.5">
      <c r="A17" s="1" t="s">
        <v>5</v>
      </c>
      <c r="B17" t="s">
        <v>55</v>
      </c>
      <c r="C17">
        <v>32</v>
      </c>
      <c r="D17" s="2">
        <f t="shared" si="2"/>
        <v>0.16129032258064516</v>
      </c>
      <c r="E17">
        <v>31</v>
      </c>
      <c r="F17">
        <v>5</v>
      </c>
      <c r="G17">
        <v>0</v>
      </c>
      <c r="H17">
        <v>2</v>
      </c>
      <c r="I17" s="2">
        <f t="shared" si="0"/>
        <v>0.21212121212121213</v>
      </c>
      <c r="J17">
        <v>2</v>
      </c>
      <c r="K17">
        <v>4</v>
      </c>
      <c r="L17">
        <v>0</v>
      </c>
      <c r="M17">
        <v>0</v>
      </c>
      <c r="N17">
        <v>0</v>
      </c>
      <c r="O17">
        <v>0</v>
      </c>
      <c r="P17" s="2">
        <v>0.25</v>
      </c>
      <c r="Q17" s="2">
        <v>0.161</v>
      </c>
      <c r="R17" s="2">
        <f t="shared" si="1"/>
        <v>0.37312121212121213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59</v>
      </c>
      <c r="C21">
        <v>26</v>
      </c>
      <c r="D21" s="3">
        <f aca="true" t="shared" si="3" ref="D21:D33">R21/J21*9</f>
        <v>2.741379310344828</v>
      </c>
      <c r="E21">
        <v>8</v>
      </c>
      <c r="F21">
        <v>8</v>
      </c>
      <c r="G21">
        <v>0</v>
      </c>
      <c r="H21">
        <v>0</v>
      </c>
      <c r="I21" s="2">
        <f>E21/(E21+F21)</f>
        <v>0.5</v>
      </c>
      <c r="J21" s="8">
        <v>174</v>
      </c>
      <c r="K21">
        <v>5</v>
      </c>
      <c r="L21">
        <v>144</v>
      </c>
      <c r="M21">
        <v>124</v>
      </c>
      <c r="N21">
        <v>26</v>
      </c>
      <c r="O21">
        <v>5</v>
      </c>
      <c r="P21">
        <v>13</v>
      </c>
      <c r="Q21">
        <v>56</v>
      </c>
      <c r="R21">
        <v>53</v>
      </c>
      <c r="S21" s="3">
        <f aca="true" t="shared" si="4" ref="S21:S32">(L21+N21)/J21</f>
        <v>0.9770114942528736</v>
      </c>
      <c r="T21" s="3">
        <f aca="true" t="shared" si="5" ref="T21:T32">M21/J21*9</f>
        <v>6.413793103448276</v>
      </c>
    </row>
    <row r="22" spans="2:20" ht="13.5">
      <c r="B22" t="s">
        <v>58</v>
      </c>
      <c r="C22">
        <v>26</v>
      </c>
      <c r="D22" s="3">
        <f t="shared" si="3"/>
        <v>3.471428571428571</v>
      </c>
      <c r="E22">
        <v>9</v>
      </c>
      <c r="F22">
        <v>6</v>
      </c>
      <c r="G22">
        <v>0</v>
      </c>
      <c r="H22">
        <v>0</v>
      </c>
      <c r="I22" s="2">
        <f aca="true" t="shared" si="6" ref="I22:I33">E22/(E22+F22)</f>
        <v>0.6</v>
      </c>
      <c r="J22" s="8">
        <v>163.33333333333334</v>
      </c>
      <c r="K22">
        <v>2</v>
      </c>
      <c r="L22">
        <v>149</v>
      </c>
      <c r="M22">
        <v>134</v>
      </c>
      <c r="N22">
        <v>58</v>
      </c>
      <c r="O22">
        <v>9</v>
      </c>
      <c r="P22">
        <v>18</v>
      </c>
      <c r="Q22">
        <v>65</v>
      </c>
      <c r="R22">
        <v>63</v>
      </c>
      <c r="S22" s="3">
        <f t="shared" si="4"/>
        <v>1.26734693877551</v>
      </c>
      <c r="T22" s="3">
        <f t="shared" si="5"/>
        <v>7.383673469387754</v>
      </c>
    </row>
    <row r="23" spans="2:20" ht="13.5">
      <c r="B23" t="s">
        <v>65</v>
      </c>
      <c r="C23">
        <v>26</v>
      </c>
      <c r="D23" s="3">
        <f t="shared" si="3"/>
        <v>2.6433566433566433</v>
      </c>
      <c r="E23">
        <v>12</v>
      </c>
      <c r="F23">
        <v>5</v>
      </c>
      <c r="G23">
        <v>0</v>
      </c>
      <c r="H23">
        <v>0</v>
      </c>
      <c r="I23" s="2">
        <f t="shared" si="6"/>
        <v>0.7058823529411765</v>
      </c>
      <c r="J23" s="8">
        <v>190.66666666666666</v>
      </c>
      <c r="K23" s="4">
        <v>4</v>
      </c>
      <c r="L23" s="4">
        <v>175</v>
      </c>
      <c r="M23" s="4">
        <v>147</v>
      </c>
      <c r="N23" s="4">
        <v>37</v>
      </c>
      <c r="O23" s="4">
        <v>6</v>
      </c>
      <c r="P23" s="4">
        <v>10</v>
      </c>
      <c r="Q23" s="4">
        <v>62</v>
      </c>
      <c r="R23" s="4">
        <v>56</v>
      </c>
      <c r="S23" s="3">
        <f t="shared" si="4"/>
        <v>1.1118881118881119</v>
      </c>
      <c r="T23" s="3">
        <f t="shared" si="5"/>
        <v>6.938811188811189</v>
      </c>
    </row>
    <row r="24" spans="2:20" ht="13.5">
      <c r="B24" t="s">
        <v>44</v>
      </c>
      <c r="C24">
        <v>24</v>
      </c>
      <c r="D24" s="3">
        <f t="shared" si="3"/>
        <v>3.222972972972973</v>
      </c>
      <c r="E24">
        <v>6</v>
      </c>
      <c r="F24">
        <v>9</v>
      </c>
      <c r="G24">
        <v>0</v>
      </c>
      <c r="H24">
        <v>0</v>
      </c>
      <c r="I24" s="2">
        <f t="shared" si="6"/>
        <v>0.4</v>
      </c>
      <c r="J24" s="8">
        <v>148</v>
      </c>
      <c r="K24" s="4">
        <v>2</v>
      </c>
      <c r="L24" s="4">
        <v>144</v>
      </c>
      <c r="M24" s="4">
        <v>44</v>
      </c>
      <c r="N24" s="4">
        <v>25</v>
      </c>
      <c r="O24" s="4">
        <v>5</v>
      </c>
      <c r="P24" s="4">
        <v>16</v>
      </c>
      <c r="Q24" s="4">
        <v>56</v>
      </c>
      <c r="R24" s="4">
        <v>53</v>
      </c>
      <c r="S24" s="3">
        <f t="shared" si="4"/>
        <v>1.1418918918918919</v>
      </c>
      <c r="T24" s="3">
        <f t="shared" si="5"/>
        <v>2.675675675675676</v>
      </c>
    </row>
    <row r="25" spans="2:20" ht="13.5">
      <c r="B25" t="s">
        <v>43</v>
      </c>
      <c r="C25">
        <v>17</v>
      </c>
      <c r="D25" s="3">
        <f t="shared" si="3"/>
        <v>3.312883435582822</v>
      </c>
      <c r="E25">
        <v>6</v>
      </c>
      <c r="F25">
        <v>7</v>
      </c>
      <c r="G25">
        <v>0</v>
      </c>
      <c r="H25">
        <v>0</v>
      </c>
      <c r="I25" s="2">
        <f t="shared" si="6"/>
        <v>0.46153846153846156</v>
      </c>
      <c r="J25" s="8">
        <v>108.66666666666667</v>
      </c>
      <c r="K25" s="4">
        <v>2</v>
      </c>
      <c r="L25" s="4">
        <v>104</v>
      </c>
      <c r="M25" s="4">
        <v>67</v>
      </c>
      <c r="N25" s="4">
        <v>35</v>
      </c>
      <c r="O25" s="4">
        <v>4</v>
      </c>
      <c r="P25" s="4">
        <v>8</v>
      </c>
      <c r="Q25" s="4">
        <v>40</v>
      </c>
      <c r="R25" s="4">
        <v>40</v>
      </c>
      <c r="S25" s="3">
        <f t="shared" si="4"/>
        <v>1.2791411042944785</v>
      </c>
      <c r="T25" s="3">
        <f t="shared" si="5"/>
        <v>5.549079754601227</v>
      </c>
    </row>
    <row r="26" spans="2:20" ht="13.5">
      <c r="B26" t="s">
        <v>45</v>
      </c>
      <c r="C26">
        <v>4</v>
      </c>
      <c r="D26" s="3">
        <f t="shared" si="3"/>
        <v>7.3125</v>
      </c>
      <c r="E26">
        <v>1</v>
      </c>
      <c r="F26">
        <v>1</v>
      </c>
      <c r="G26">
        <v>0</v>
      </c>
      <c r="H26">
        <v>0</v>
      </c>
      <c r="I26" s="2">
        <f t="shared" si="6"/>
        <v>0.5</v>
      </c>
      <c r="J26" s="8">
        <v>16</v>
      </c>
      <c r="K26" s="4">
        <v>0</v>
      </c>
      <c r="L26" s="4">
        <v>23</v>
      </c>
      <c r="M26" s="4">
        <v>7</v>
      </c>
      <c r="N26" s="4">
        <v>6</v>
      </c>
      <c r="O26" s="4">
        <v>1</v>
      </c>
      <c r="P26" s="4">
        <v>2</v>
      </c>
      <c r="Q26" s="4">
        <v>13</v>
      </c>
      <c r="R26" s="4">
        <v>13</v>
      </c>
      <c r="S26" s="3">
        <f t="shared" si="4"/>
        <v>1.8125</v>
      </c>
      <c r="T26" s="3">
        <f t="shared" si="5"/>
        <v>3.9375</v>
      </c>
    </row>
    <row r="27" spans="2:20" ht="13.5">
      <c r="B27" t="s">
        <v>184</v>
      </c>
      <c r="C27">
        <v>42</v>
      </c>
      <c r="D27" s="3">
        <f t="shared" si="3"/>
        <v>3.4752475247524752</v>
      </c>
      <c r="E27">
        <v>5</v>
      </c>
      <c r="F27">
        <v>4</v>
      </c>
      <c r="G27">
        <v>0</v>
      </c>
      <c r="H27">
        <v>7</v>
      </c>
      <c r="I27" s="2">
        <f t="shared" si="6"/>
        <v>0.5555555555555556</v>
      </c>
      <c r="J27" s="8">
        <v>67.33333333333333</v>
      </c>
      <c r="K27" s="4">
        <v>0</v>
      </c>
      <c r="L27" s="4">
        <v>67</v>
      </c>
      <c r="M27" s="4">
        <v>27</v>
      </c>
      <c r="N27" s="4">
        <v>23</v>
      </c>
      <c r="O27" s="4">
        <v>1</v>
      </c>
      <c r="P27" s="4">
        <v>12</v>
      </c>
      <c r="Q27" s="4">
        <v>26</v>
      </c>
      <c r="R27" s="4">
        <v>26</v>
      </c>
      <c r="S27" s="3">
        <f t="shared" si="4"/>
        <v>1.3366336633663367</v>
      </c>
      <c r="T27" s="3">
        <f t="shared" si="5"/>
        <v>3.608910891089109</v>
      </c>
    </row>
    <row r="28" spans="2:20" ht="13.5">
      <c r="B28" t="s">
        <v>85</v>
      </c>
      <c r="C28">
        <v>47</v>
      </c>
      <c r="D28" s="3">
        <f t="shared" si="3"/>
        <v>2.7477876106194694</v>
      </c>
      <c r="E28">
        <v>6</v>
      </c>
      <c r="F28">
        <v>3</v>
      </c>
      <c r="G28">
        <v>1</v>
      </c>
      <c r="H28">
        <v>8</v>
      </c>
      <c r="I28" s="2">
        <f t="shared" si="6"/>
        <v>0.6666666666666666</v>
      </c>
      <c r="J28" s="8">
        <v>75.33333333333333</v>
      </c>
      <c r="K28" s="4">
        <v>0</v>
      </c>
      <c r="L28" s="4">
        <v>62</v>
      </c>
      <c r="M28" s="4">
        <v>13</v>
      </c>
      <c r="N28" s="4">
        <v>14</v>
      </c>
      <c r="O28" s="4">
        <v>2</v>
      </c>
      <c r="P28" s="4">
        <v>4</v>
      </c>
      <c r="Q28" s="4">
        <v>23</v>
      </c>
      <c r="R28" s="4">
        <v>23</v>
      </c>
      <c r="S28" s="3">
        <f t="shared" si="4"/>
        <v>1.008849557522124</v>
      </c>
      <c r="T28" s="3">
        <f t="shared" si="5"/>
        <v>1.5530973451327434</v>
      </c>
    </row>
    <row r="29" spans="2:20" ht="13.5">
      <c r="B29" t="s">
        <v>95</v>
      </c>
      <c r="C29">
        <v>38</v>
      </c>
      <c r="D29" s="3">
        <f t="shared" si="3"/>
        <v>2.131578947368421</v>
      </c>
      <c r="E29">
        <v>5</v>
      </c>
      <c r="F29">
        <v>1</v>
      </c>
      <c r="G29">
        <v>1</v>
      </c>
      <c r="H29">
        <v>4</v>
      </c>
      <c r="I29" s="2">
        <f t="shared" si="6"/>
        <v>0.8333333333333334</v>
      </c>
      <c r="J29" s="8">
        <v>63.333333333333336</v>
      </c>
      <c r="K29" s="4">
        <v>0</v>
      </c>
      <c r="L29" s="4">
        <v>51</v>
      </c>
      <c r="M29" s="4">
        <v>23</v>
      </c>
      <c r="N29" s="4">
        <v>13</v>
      </c>
      <c r="O29" s="4">
        <v>0</v>
      </c>
      <c r="P29" s="4">
        <v>4</v>
      </c>
      <c r="Q29" s="4">
        <v>16</v>
      </c>
      <c r="R29" s="4">
        <v>15</v>
      </c>
      <c r="S29" s="3">
        <f t="shared" si="4"/>
        <v>1.0105263157894737</v>
      </c>
      <c r="T29" s="3">
        <f t="shared" si="5"/>
        <v>3.2684210526315787</v>
      </c>
    </row>
    <row r="30" spans="2:20" ht="13.5">
      <c r="B30" t="s">
        <v>185</v>
      </c>
      <c r="C30">
        <v>45</v>
      </c>
      <c r="D30" s="3">
        <f t="shared" si="3"/>
        <v>2.338582677165354</v>
      </c>
      <c r="E30">
        <v>5</v>
      </c>
      <c r="F30">
        <v>3</v>
      </c>
      <c r="G30">
        <v>2</v>
      </c>
      <c r="H30">
        <v>6</v>
      </c>
      <c r="I30" s="2">
        <f t="shared" si="6"/>
        <v>0.625</v>
      </c>
      <c r="J30" s="8">
        <v>84.66666666666667</v>
      </c>
      <c r="K30" s="4">
        <v>0</v>
      </c>
      <c r="L30" s="4">
        <v>72</v>
      </c>
      <c r="M30" s="4">
        <v>57</v>
      </c>
      <c r="N30" s="4">
        <v>33</v>
      </c>
      <c r="O30" s="4">
        <v>3</v>
      </c>
      <c r="P30" s="4">
        <v>3</v>
      </c>
      <c r="Q30" s="4">
        <v>26</v>
      </c>
      <c r="R30" s="4">
        <v>22</v>
      </c>
      <c r="S30" s="3">
        <f t="shared" si="4"/>
        <v>1.2401574803149606</v>
      </c>
      <c r="T30" s="3">
        <f t="shared" si="5"/>
        <v>6.059055118110235</v>
      </c>
    </row>
    <row r="31" spans="2:20" ht="13.5">
      <c r="B31" t="s">
        <v>80</v>
      </c>
      <c r="C31">
        <v>41</v>
      </c>
      <c r="D31" s="3">
        <f t="shared" si="3"/>
        <v>3.12396694214876</v>
      </c>
      <c r="E31">
        <v>3</v>
      </c>
      <c r="F31">
        <v>2</v>
      </c>
      <c r="G31">
        <v>1</v>
      </c>
      <c r="H31">
        <v>6</v>
      </c>
      <c r="I31" s="2">
        <f t="shared" si="6"/>
        <v>0.6</v>
      </c>
      <c r="J31" s="8">
        <v>80.66666666666667</v>
      </c>
      <c r="K31" s="4">
        <v>0</v>
      </c>
      <c r="L31" s="4">
        <v>79</v>
      </c>
      <c r="M31" s="4">
        <v>24</v>
      </c>
      <c r="N31" s="4">
        <v>10</v>
      </c>
      <c r="O31" s="4">
        <v>0</v>
      </c>
      <c r="P31" s="4">
        <v>8</v>
      </c>
      <c r="Q31" s="4">
        <v>30</v>
      </c>
      <c r="R31" s="4">
        <v>28</v>
      </c>
      <c r="S31" s="3">
        <f t="shared" si="4"/>
        <v>1.103305785123967</v>
      </c>
      <c r="T31" s="3">
        <f t="shared" si="5"/>
        <v>2.677685950413223</v>
      </c>
    </row>
    <row r="32" spans="2:20" ht="13.5">
      <c r="B32" t="s">
        <v>61</v>
      </c>
      <c r="C32">
        <v>46</v>
      </c>
      <c r="D32" s="3">
        <f t="shared" si="3"/>
        <v>2.0636942675159236</v>
      </c>
      <c r="E32">
        <v>4</v>
      </c>
      <c r="F32">
        <v>2</v>
      </c>
      <c r="G32">
        <v>33</v>
      </c>
      <c r="H32">
        <v>4</v>
      </c>
      <c r="I32" s="2">
        <f t="shared" si="6"/>
        <v>0.6666666666666666</v>
      </c>
      <c r="J32" s="8">
        <v>52.333333333333336</v>
      </c>
      <c r="K32" s="4">
        <v>0</v>
      </c>
      <c r="L32" s="4">
        <v>38</v>
      </c>
      <c r="M32" s="4">
        <v>33</v>
      </c>
      <c r="N32" s="4">
        <v>7</v>
      </c>
      <c r="O32" s="4">
        <v>1</v>
      </c>
      <c r="P32" s="4">
        <v>3</v>
      </c>
      <c r="Q32" s="4">
        <v>14</v>
      </c>
      <c r="R32" s="4">
        <v>12</v>
      </c>
      <c r="S32" s="3">
        <f t="shared" si="4"/>
        <v>0.8598726114649681</v>
      </c>
      <c r="T32" s="3">
        <f t="shared" si="5"/>
        <v>5.675159235668789</v>
      </c>
    </row>
    <row r="33" spans="2:18" ht="13.5">
      <c r="B33" t="s">
        <v>134</v>
      </c>
      <c r="C33">
        <f>14+17+1+11</f>
        <v>43</v>
      </c>
      <c r="D33" s="3">
        <f t="shared" si="3"/>
        <v>6.295336787564766</v>
      </c>
      <c r="E33">
        <f>3+3+1+0</f>
        <v>7</v>
      </c>
      <c r="F33">
        <f>2+6+0+3</f>
        <v>11</v>
      </c>
      <c r="G33">
        <f>0+0+0+3</f>
        <v>3</v>
      </c>
      <c r="H33">
        <f>3+0+0+3</f>
        <v>6</v>
      </c>
      <c r="I33" s="2">
        <f t="shared" si="6"/>
        <v>0.3888888888888889</v>
      </c>
      <c r="J33" s="8">
        <f>20.6666666666667+20.6666666666667+7+16</f>
        <v>64.33333333333334</v>
      </c>
      <c r="K33" s="4">
        <v>0</v>
      </c>
      <c r="L33" s="4">
        <f>23+34+8+18</f>
        <v>83</v>
      </c>
      <c r="M33">
        <f>5+8+3+5</f>
        <v>21</v>
      </c>
      <c r="N33">
        <f>6+5+1+9</f>
        <v>21</v>
      </c>
      <c r="O33">
        <f>1+2+0+1</f>
        <v>4</v>
      </c>
      <c r="P33">
        <f>3+5+0+1</f>
        <v>9</v>
      </c>
      <c r="Q33">
        <f>13+24+1+7</f>
        <v>45</v>
      </c>
      <c r="R33">
        <f>13+24+1+7</f>
        <v>45</v>
      </c>
    </row>
    <row r="34" ht="13.5">
      <c r="J34" s="8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B47" sqref="B47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48</v>
      </c>
      <c r="C2">
        <v>144</v>
      </c>
      <c r="D2" s="2">
        <f>F2/E2</f>
        <v>0.3068432671081678</v>
      </c>
      <c r="E2">
        <v>453</v>
      </c>
      <c r="F2">
        <v>139</v>
      </c>
      <c r="G2">
        <v>4</v>
      </c>
      <c r="H2">
        <v>26</v>
      </c>
      <c r="I2" s="2">
        <f>(F2+J2)/(E2+J2+M2)</f>
        <v>0.37</v>
      </c>
      <c r="J2">
        <v>46</v>
      </c>
      <c r="K2">
        <v>31</v>
      </c>
      <c r="L2">
        <v>0</v>
      </c>
      <c r="M2">
        <v>1</v>
      </c>
      <c r="N2">
        <v>12</v>
      </c>
      <c r="O2">
        <v>4</v>
      </c>
      <c r="P2" s="2">
        <v>0.344</v>
      </c>
      <c r="Q2" s="2">
        <v>0.464</v>
      </c>
      <c r="R2" s="2">
        <f>I2+Q2</f>
        <v>0.8340000000000001</v>
      </c>
    </row>
    <row r="3" spans="1:18" ht="13.5">
      <c r="A3">
        <v>2</v>
      </c>
      <c r="B3" t="s">
        <v>187</v>
      </c>
      <c r="C3">
        <v>143</v>
      </c>
      <c r="D3" s="2">
        <f aca="true" t="shared" si="0" ref="D3:D19">F3/E3</f>
        <v>0.3338983050847458</v>
      </c>
      <c r="E3">
        <v>590</v>
      </c>
      <c r="F3">
        <v>197</v>
      </c>
      <c r="G3">
        <v>34</v>
      </c>
      <c r="H3">
        <v>120</v>
      </c>
      <c r="I3" s="2">
        <f aca="true" t="shared" si="1" ref="I3:I19">(F3+J3)/(E3+J3+M3)</f>
        <v>0.39076923076923076</v>
      </c>
      <c r="J3">
        <v>57</v>
      </c>
      <c r="K3">
        <v>46</v>
      </c>
      <c r="L3">
        <v>0</v>
      </c>
      <c r="M3">
        <v>3</v>
      </c>
      <c r="N3">
        <v>1</v>
      </c>
      <c r="O3">
        <v>5</v>
      </c>
      <c r="P3" s="2">
        <v>0.376</v>
      </c>
      <c r="Q3" s="2">
        <v>0.641</v>
      </c>
      <c r="R3" s="2">
        <f aca="true" t="shared" si="2" ref="R3:R19">I3+Q3</f>
        <v>1.0317692307692308</v>
      </c>
    </row>
    <row r="4" spans="1:18" ht="13.5">
      <c r="A4">
        <v>3</v>
      </c>
      <c r="B4" t="s">
        <v>84</v>
      </c>
      <c r="C4">
        <v>141</v>
      </c>
      <c r="D4" s="2">
        <f t="shared" si="0"/>
        <v>0.23927392739273928</v>
      </c>
      <c r="E4">
        <v>606</v>
      </c>
      <c r="F4">
        <v>145</v>
      </c>
      <c r="G4">
        <v>29</v>
      </c>
      <c r="H4">
        <v>99</v>
      </c>
      <c r="I4" s="2">
        <f t="shared" si="1"/>
        <v>0.26031746031746034</v>
      </c>
      <c r="J4">
        <v>19</v>
      </c>
      <c r="K4">
        <v>83</v>
      </c>
      <c r="L4">
        <v>0</v>
      </c>
      <c r="M4">
        <v>5</v>
      </c>
      <c r="N4">
        <v>0</v>
      </c>
      <c r="O4">
        <v>17</v>
      </c>
      <c r="P4" s="2">
        <v>0.288</v>
      </c>
      <c r="Q4" s="2">
        <v>0.437</v>
      </c>
      <c r="R4" s="2">
        <f t="shared" si="2"/>
        <v>0.6973174603174603</v>
      </c>
    </row>
    <row r="5" spans="1:18" ht="13.5">
      <c r="A5">
        <v>4</v>
      </c>
      <c r="B5" t="s">
        <v>188</v>
      </c>
      <c r="C5">
        <v>142</v>
      </c>
      <c r="D5" s="2">
        <f t="shared" si="0"/>
        <v>0.28034188034188035</v>
      </c>
      <c r="E5">
        <v>585</v>
      </c>
      <c r="F5">
        <v>164</v>
      </c>
      <c r="G5">
        <v>48</v>
      </c>
      <c r="H5">
        <v>115</v>
      </c>
      <c r="I5" s="2">
        <f t="shared" si="1"/>
        <v>0.30944625407166126</v>
      </c>
      <c r="J5">
        <v>26</v>
      </c>
      <c r="K5">
        <v>87</v>
      </c>
      <c r="L5">
        <v>0</v>
      </c>
      <c r="M5">
        <v>3</v>
      </c>
      <c r="N5">
        <v>8</v>
      </c>
      <c r="O5">
        <v>7</v>
      </c>
      <c r="P5" s="2">
        <v>0.254</v>
      </c>
      <c r="Q5" s="2">
        <v>0.605</v>
      </c>
      <c r="R5" s="2">
        <f t="shared" si="2"/>
        <v>0.9144462540716612</v>
      </c>
    </row>
    <row r="6" spans="1:18" ht="13.5">
      <c r="A6">
        <v>5</v>
      </c>
      <c r="B6" t="s">
        <v>62</v>
      </c>
      <c r="C6">
        <v>144</v>
      </c>
      <c r="D6" s="2">
        <f t="shared" si="0"/>
        <v>0.25217391304347825</v>
      </c>
      <c r="E6">
        <v>575</v>
      </c>
      <c r="F6">
        <v>145</v>
      </c>
      <c r="G6">
        <v>24</v>
      </c>
      <c r="H6">
        <v>61</v>
      </c>
      <c r="I6" s="2">
        <f t="shared" si="1"/>
        <v>0.2939244663382594</v>
      </c>
      <c r="J6">
        <v>34</v>
      </c>
      <c r="K6">
        <v>75</v>
      </c>
      <c r="L6">
        <v>0</v>
      </c>
      <c r="M6">
        <v>0</v>
      </c>
      <c r="N6">
        <v>5</v>
      </c>
      <c r="O6">
        <v>6</v>
      </c>
      <c r="P6" s="2">
        <v>0.19</v>
      </c>
      <c r="Q6" s="2">
        <v>0.445</v>
      </c>
      <c r="R6" s="2">
        <f t="shared" si="2"/>
        <v>0.7389244663382595</v>
      </c>
    </row>
    <row r="7" spans="1:18" ht="13.5">
      <c r="A7">
        <v>6</v>
      </c>
      <c r="B7" t="s">
        <v>7</v>
      </c>
      <c r="C7">
        <v>143</v>
      </c>
      <c r="D7" s="2">
        <f t="shared" si="0"/>
        <v>0.2379746835443038</v>
      </c>
      <c r="E7">
        <v>395</v>
      </c>
      <c r="F7">
        <v>94</v>
      </c>
      <c r="G7">
        <v>5</v>
      </c>
      <c r="H7">
        <v>30</v>
      </c>
      <c r="I7" s="2">
        <f t="shared" si="1"/>
        <v>0.28841607565011823</v>
      </c>
      <c r="J7">
        <v>28</v>
      </c>
      <c r="K7">
        <v>63</v>
      </c>
      <c r="L7">
        <v>12</v>
      </c>
      <c r="M7">
        <v>0</v>
      </c>
      <c r="N7">
        <v>6</v>
      </c>
      <c r="O7">
        <v>18</v>
      </c>
      <c r="P7" s="2">
        <v>0.246</v>
      </c>
      <c r="Q7" s="2">
        <v>0.322</v>
      </c>
      <c r="R7" s="2">
        <f t="shared" si="2"/>
        <v>0.6104160756501182</v>
      </c>
    </row>
    <row r="8" spans="1:18" ht="13.5">
      <c r="A8">
        <v>7</v>
      </c>
      <c r="B8" t="s">
        <v>49</v>
      </c>
      <c r="C8">
        <v>139</v>
      </c>
      <c r="D8" s="2">
        <f t="shared" si="0"/>
        <v>0.2587601078167116</v>
      </c>
      <c r="E8">
        <v>371</v>
      </c>
      <c r="F8">
        <v>96</v>
      </c>
      <c r="G8">
        <v>2</v>
      </c>
      <c r="H8">
        <v>33</v>
      </c>
      <c r="I8" s="2">
        <f t="shared" si="1"/>
        <v>0.3176178660049628</v>
      </c>
      <c r="J8">
        <v>32</v>
      </c>
      <c r="K8">
        <v>46</v>
      </c>
      <c r="L8">
        <v>0</v>
      </c>
      <c r="M8">
        <v>0</v>
      </c>
      <c r="N8">
        <v>15</v>
      </c>
      <c r="O8">
        <v>8</v>
      </c>
      <c r="P8" s="2">
        <v>0.253</v>
      </c>
      <c r="Q8" s="2">
        <v>0.356</v>
      </c>
      <c r="R8" s="2">
        <f t="shared" si="2"/>
        <v>0.6736178660049628</v>
      </c>
    </row>
    <row r="9" spans="1:18" ht="13.5">
      <c r="A9">
        <v>8</v>
      </c>
      <c r="B9" t="s">
        <v>69</v>
      </c>
      <c r="C9">
        <v>144</v>
      </c>
      <c r="D9" s="2">
        <f t="shared" si="0"/>
        <v>0.27323943661971833</v>
      </c>
      <c r="E9">
        <v>355</v>
      </c>
      <c r="F9">
        <v>97</v>
      </c>
      <c r="G9">
        <v>3</v>
      </c>
      <c r="H9">
        <v>32</v>
      </c>
      <c r="I9" s="2">
        <f t="shared" si="1"/>
        <v>0.30376344086021506</v>
      </c>
      <c r="J9">
        <v>16</v>
      </c>
      <c r="K9">
        <v>53</v>
      </c>
      <c r="L9">
        <v>5</v>
      </c>
      <c r="M9">
        <v>1</v>
      </c>
      <c r="N9">
        <v>4</v>
      </c>
      <c r="O9">
        <v>4</v>
      </c>
      <c r="P9" s="2">
        <v>0.226</v>
      </c>
      <c r="Q9" s="2">
        <v>0.355</v>
      </c>
      <c r="R9" s="2">
        <f t="shared" si="2"/>
        <v>0.658763440860215</v>
      </c>
    </row>
    <row r="10" spans="1:18" ht="13.5">
      <c r="A10" s="1" t="s">
        <v>5</v>
      </c>
      <c r="B10" t="s">
        <v>53</v>
      </c>
      <c r="C10">
        <v>129</v>
      </c>
      <c r="D10" s="2">
        <f t="shared" si="0"/>
        <v>0.3094170403587444</v>
      </c>
      <c r="E10">
        <v>223</v>
      </c>
      <c r="F10">
        <v>69</v>
      </c>
      <c r="G10">
        <v>3</v>
      </c>
      <c r="H10">
        <v>19</v>
      </c>
      <c r="I10" s="2">
        <f t="shared" si="1"/>
        <v>0.350210970464135</v>
      </c>
      <c r="J10">
        <v>14</v>
      </c>
      <c r="K10">
        <v>23</v>
      </c>
      <c r="L10">
        <v>0</v>
      </c>
      <c r="M10">
        <v>0</v>
      </c>
      <c r="N10">
        <v>8</v>
      </c>
      <c r="O10">
        <v>1</v>
      </c>
      <c r="P10" s="2">
        <v>0.351</v>
      </c>
      <c r="Q10" s="2">
        <v>0.43</v>
      </c>
      <c r="R10" s="2">
        <f t="shared" si="2"/>
        <v>0.780210970464135</v>
      </c>
    </row>
    <row r="11" spans="1:18" ht="13.5">
      <c r="A11" s="1" t="s">
        <v>5</v>
      </c>
      <c r="B11" t="s">
        <v>8</v>
      </c>
      <c r="C11">
        <v>83</v>
      </c>
      <c r="D11" s="2">
        <f t="shared" si="0"/>
        <v>0.2903225806451613</v>
      </c>
      <c r="E11">
        <v>31</v>
      </c>
      <c r="F11">
        <v>9</v>
      </c>
      <c r="G11">
        <v>0</v>
      </c>
      <c r="H11">
        <v>4</v>
      </c>
      <c r="I11" s="2">
        <f t="shared" si="1"/>
        <v>0.3125</v>
      </c>
      <c r="J11">
        <v>1</v>
      </c>
      <c r="K11">
        <v>1</v>
      </c>
      <c r="L11">
        <v>4</v>
      </c>
      <c r="M11">
        <v>0</v>
      </c>
      <c r="N11">
        <v>0</v>
      </c>
      <c r="O11">
        <v>1</v>
      </c>
      <c r="P11" s="2">
        <v>0.4</v>
      </c>
      <c r="Q11" s="2">
        <v>0.355</v>
      </c>
      <c r="R11" s="2">
        <f t="shared" si="2"/>
        <v>0.6675</v>
      </c>
    </row>
    <row r="12" spans="1:18" ht="13.5">
      <c r="A12" s="1" t="s">
        <v>5</v>
      </c>
      <c r="B12" t="s">
        <v>90</v>
      </c>
      <c r="C12">
        <v>44</v>
      </c>
      <c r="D12" s="2">
        <f t="shared" si="0"/>
        <v>0.3409090909090909</v>
      </c>
      <c r="E12">
        <v>44</v>
      </c>
      <c r="F12">
        <v>15</v>
      </c>
      <c r="G12">
        <v>1</v>
      </c>
      <c r="H12">
        <v>4</v>
      </c>
      <c r="I12" s="2">
        <f t="shared" si="1"/>
        <v>0.3409090909090909</v>
      </c>
      <c r="J12">
        <v>0</v>
      </c>
      <c r="K12">
        <v>5</v>
      </c>
      <c r="L12">
        <v>0</v>
      </c>
      <c r="M12">
        <v>0</v>
      </c>
      <c r="N12">
        <v>0</v>
      </c>
      <c r="O12">
        <v>1</v>
      </c>
      <c r="P12" s="2">
        <v>0.25</v>
      </c>
      <c r="Q12" s="2">
        <v>0.523</v>
      </c>
      <c r="R12" s="2">
        <f t="shared" si="2"/>
        <v>0.863909090909091</v>
      </c>
    </row>
    <row r="13" spans="1:18" ht="13.5">
      <c r="A13" s="1" t="s">
        <v>5</v>
      </c>
      <c r="B13" t="s">
        <v>6</v>
      </c>
      <c r="C13">
        <v>39</v>
      </c>
      <c r="D13" s="2">
        <f t="shared" si="0"/>
        <v>0.3076923076923077</v>
      </c>
      <c r="E13">
        <v>52</v>
      </c>
      <c r="F13">
        <v>16</v>
      </c>
      <c r="G13">
        <v>0</v>
      </c>
      <c r="H13">
        <v>8</v>
      </c>
      <c r="I13" s="2">
        <f t="shared" si="1"/>
        <v>0.3333333333333333</v>
      </c>
      <c r="J13">
        <v>2</v>
      </c>
      <c r="K13">
        <v>6</v>
      </c>
      <c r="L13">
        <v>1</v>
      </c>
      <c r="M13">
        <v>0</v>
      </c>
      <c r="N13">
        <v>0</v>
      </c>
      <c r="O13">
        <v>1</v>
      </c>
      <c r="P13" s="2">
        <v>0.375</v>
      </c>
      <c r="Q13" s="2">
        <v>0.423</v>
      </c>
      <c r="R13" s="2">
        <f t="shared" si="2"/>
        <v>0.7563333333333333</v>
      </c>
    </row>
    <row r="14" spans="1:18" ht="13.5">
      <c r="A14" s="1" t="s">
        <v>5</v>
      </c>
      <c r="B14" t="s">
        <v>143</v>
      </c>
      <c r="C14">
        <v>73</v>
      </c>
      <c r="D14" s="2">
        <f t="shared" si="0"/>
        <v>0.25925925925925924</v>
      </c>
      <c r="E14">
        <v>54</v>
      </c>
      <c r="F14">
        <v>14</v>
      </c>
      <c r="G14">
        <v>0</v>
      </c>
      <c r="H14">
        <v>3</v>
      </c>
      <c r="I14" s="2">
        <f t="shared" si="1"/>
        <v>0.3103448275862069</v>
      </c>
      <c r="J14">
        <v>4</v>
      </c>
      <c r="K14">
        <v>6</v>
      </c>
      <c r="L14">
        <v>1</v>
      </c>
      <c r="M14">
        <v>0</v>
      </c>
      <c r="N14">
        <v>3</v>
      </c>
      <c r="O14">
        <v>2</v>
      </c>
      <c r="P14" s="2">
        <v>0.3</v>
      </c>
      <c r="Q14" s="2">
        <v>0.36</v>
      </c>
      <c r="R14" s="2">
        <f t="shared" si="2"/>
        <v>0.670344827586207</v>
      </c>
    </row>
    <row r="15" spans="1:18" ht="13.5">
      <c r="A15" s="1" t="s">
        <v>5</v>
      </c>
      <c r="B15" t="s">
        <v>146</v>
      </c>
      <c r="C15">
        <v>102</v>
      </c>
      <c r="D15" s="2">
        <f t="shared" si="0"/>
        <v>0.25742574257425743</v>
      </c>
      <c r="E15">
        <v>101</v>
      </c>
      <c r="F15">
        <v>26</v>
      </c>
      <c r="G15">
        <v>0</v>
      </c>
      <c r="H15">
        <v>11</v>
      </c>
      <c r="I15" s="2">
        <f t="shared" si="1"/>
        <v>0.33035714285714285</v>
      </c>
      <c r="J15">
        <v>11</v>
      </c>
      <c r="K15">
        <v>13</v>
      </c>
      <c r="L15">
        <v>1</v>
      </c>
      <c r="M15">
        <v>0</v>
      </c>
      <c r="N15">
        <v>0</v>
      </c>
      <c r="O15">
        <v>1</v>
      </c>
      <c r="P15" s="2">
        <v>0.364</v>
      </c>
      <c r="Q15" s="2">
        <v>0.356</v>
      </c>
      <c r="R15" s="2">
        <f t="shared" si="2"/>
        <v>0.6863571428571429</v>
      </c>
    </row>
    <row r="16" spans="1:18" ht="13.5">
      <c r="A16" s="1" t="s">
        <v>5</v>
      </c>
      <c r="B16" t="s">
        <v>71</v>
      </c>
      <c r="C16">
        <v>92</v>
      </c>
      <c r="D16" s="2">
        <f t="shared" si="0"/>
        <v>0.21568627450980393</v>
      </c>
      <c r="E16">
        <v>102</v>
      </c>
      <c r="F16">
        <v>22</v>
      </c>
      <c r="G16">
        <v>3</v>
      </c>
      <c r="H16">
        <v>8</v>
      </c>
      <c r="I16" s="2">
        <f t="shared" si="1"/>
        <v>0.26605504587155965</v>
      </c>
      <c r="J16">
        <v>7</v>
      </c>
      <c r="K16">
        <v>18</v>
      </c>
      <c r="L16">
        <v>4</v>
      </c>
      <c r="M16">
        <v>0</v>
      </c>
      <c r="N16">
        <v>1</v>
      </c>
      <c r="O16">
        <v>0</v>
      </c>
      <c r="P16" s="2">
        <v>0.118</v>
      </c>
      <c r="Q16" s="2">
        <v>0.363</v>
      </c>
      <c r="R16" s="2">
        <f t="shared" si="2"/>
        <v>0.6290550458715596</v>
      </c>
    </row>
    <row r="17" spans="1:18" ht="13.5">
      <c r="A17" s="1" t="s">
        <v>5</v>
      </c>
      <c r="B17" t="s">
        <v>56</v>
      </c>
      <c r="C17">
        <v>80</v>
      </c>
      <c r="D17" s="2">
        <f t="shared" si="0"/>
        <v>0.26881720430107525</v>
      </c>
      <c r="E17">
        <v>93</v>
      </c>
      <c r="F17">
        <v>25</v>
      </c>
      <c r="G17">
        <v>2</v>
      </c>
      <c r="H17">
        <v>13</v>
      </c>
      <c r="I17" s="2">
        <f t="shared" si="1"/>
        <v>0.30612244897959184</v>
      </c>
      <c r="J17">
        <v>5</v>
      </c>
      <c r="K17">
        <v>8</v>
      </c>
      <c r="L17">
        <v>2</v>
      </c>
      <c r="M17">
        <v>0</v>
      </c>
      <c r="N17">
        <v>1</v>
      </c>
      <c r="O17">
        <v>2</v>
      </c>
      <c r="P17" s="2">
        <v>0.304</v>
      </c>
      <c r="Q17" s="2">
        <v>0.43</v>
      </c>
      <c r="R17" s="2">
        <f t="shared" si="2"/>
        <v>0.7361224489795919</v>
      </c>
    </row>
    <row r="18" spans="1:18" ht="13.5">
      <c r="A18" s="1" t="s">
        <v>191</v>
      </c>
      <c r="B18" t="s">
        <v>58</v>
      </c>
      <c r="C18">
        <v>27</v>
      </c>
      <c r="D18" s="2">
        <f t="shared" si="0"/>
        <v>0.14893617021276595</v>
      </c>
      <c r="E18">
        <v>47</v>
      </c>
      <c r="F18">
        <v>7</v>
      </c>
      <c r="G18">
        <v>1</v>
      </c>
      <c r="H18">
        <v>6</v>
      </c>
      <c r="I18" s="2">
        <f t="shared" si="1"/>
        <v>0.18</v>
      </c>
      <c r="J18">
        <v>2</v>
      </c>
      <c r="K18">
        <v>4</v>
      </c>
      <c r="L18">
        <v>0</v>
      </c>
      <c r="M18">
        <v>1</v>
      </c>
      <c r="N18">
        <v>3</v>
      </c>
      <c r="O18">
        <v>2</v>
      </c>
      <c r="P18" s="2">
        <v>0.167</v>
      </c>
      <c r="Q18" s="2">
        <v>0.277</v>
      </c>
      <c r="R18" s="2">
        <f t="shared" si="2"/>
        <v>0.457</v>
      </c>
    </row>
    <row r="19" spans="1:18" ht="13.5">
      <c r="A19" s="1" t="s">
        <v>191</v>
      </c>
      <c r="B19" t="s">
        <v>74</v>
      </c>
      <c r="C19">
        <v>27</v>
      </c>
      <c r="D19" s="2">
        <f t="shared" si="0"/>
        <v>0.109375</v>
      </c>
      <c r="E19">
        <v>64</v>
      </c>
      <c r="F19">
        <v>7</v>
      </c>
      <c r="G19">
        <v>1</v>
      </c>
      <c r="H19">
        <v>4</v>
      </c>
      <c r="I19" s="2">
        <f t="shared" si="1"/>
        <v>0.16176470588235295</v>
      </c>
      <c r="J19">
        <v>4</v>
      </c>
      <c r="K19">
        <v>13</v>
      </c>
      <c r="L19">
        <v>0</v>
      </c>
      <c r="M19">
        <v>0</v>
      </c>
      <c r="N19">
        <v>0</v>
      </c>
      <c r="O19">
        <v>2</v>
      </c>
      <c r="P19" s="2">
        <v>0.1</v>
      </c>
      <c r="Q19" s="2">
        <v>0.172</v>
      </c>
      <c r="R19" s="2">
        <f t="shared" si="2"/>
        <v>0.33376470588235296</v>
      </c>
    </row>
    <row r="22" spans="1:20" ht="13.5">
      <c r="A22" s="1" t="s">
        <v>21</v>
      </c>
      <c r="C22" t="s">
        <v>19</v>
      </c>
      <c r="D22" t="s">
        <v>34</v>
      </c>
      <c r="E22" t="s">
        <v>22</v>
      </c>
      <c r="F22" t="s">
        <v>23</v>
      </c>
      <c r="G22" t="s">
        <v>24</v>
      </c>
      <c r="H22" t="s">
        <v>25</v>
      </c>
      <c r="I22" t="s">
        <v>26</v>
      </c>
      <c r="J22" t="s">
        <v>27</v>
      </c>
      <c r="K22" t="s">
        <v>28</v>
      </c>
      <c r="L22" t="s">
        <v>29</v>
      </c>
      <c r="M22" t="s">
        <v>36</v>
      </c>
      <c r="N22" t="s">
        <v>35</v>
      </c>
      <c r="O22" t="s">
        <v>37</v>
      </c>
      <c r="P22" t="s">
        <v>38</v>
      </c>
      <c r="Q22" t="s">
        <v>39</v>
      </c>
      <c r="R22" t="s">
        <v>40</v>
      </c>
      <c r="S22" t="s">
        <v>148</v>
      </c>
      <c r="T22" t="s">
        <v>186</v>
      </c>
    </row>
    <row r="23" spans="2:20" ht="13.5">
      <c r="B23" t="s">
        <v>58</v>
      </c>
      <c r="C23">
        <v>27</v>
      </c>
      <c r="D23" s="3">
        <f>R23/J23*9</f>
        <v>3.8061674008810567</v>
      </c>
      <c r="E23">
        <v>9</v>
      </c>
      <c r="F23">
        <v>10</v>
      </c>
      <c r="G23">
        <v>0</v>
      </c>
      <c r="H23">
        <v>0</v>
      </c>
      <c r="I23" s="2">
        <f>E23/(E23+F23)</f>
        <v>0.47368421052631576</v>
      </c>
      <c r="J23" s="8">
        <v>151.33333333333334</v>
      </c>
      <c r="K23">
        <v>4</v>
      </c>
      <c r="L23">
        <v>136</v>
      </c>
      <c r="M23">
        <v>109</v>
      </c>
      <c r="N23">
        <v>39</v>
      </c>
      <c r="O23">
        <v>4</v>
      </c>
      <c r="P23">
        <v>10</v>
      </c>
      <c r="Q23">
        <v>67</v>
      </c>
      <c r="R23">
        <v>64</v>
      </c>
      <c r="S23" s="3">
        <f aca="true" t="shared" si="3" ref="S23:S34">(L23+N23)/J23</f>
        <v>1.1563876651982379</v>
      </c>
      <c r="T23" s="3">
        <f aca="true" t="shared" si="4" ref="T23:T34">M23/J23*9</f>
        <v>6.48237885462555</v>
      </c>
    </row>
    <row r="24" spans="2:20" ht="13.5">
      <c r="B24" t="s">
        <v>74</v>
      </c>
      <c r="C24">
        <v>27</v>
      </c>
      <c r="D24" s="3">
        <f aca="true" t="shared" si="5" ref="D24:D34">R24/J24*9</f>
        <v>4.023529411764706</v>
      </c>
      <c r="E24">
        <v>11</v>
      </c>
      <c r="F24">
        <v>9</v>
      </c>
      <c r="G24">
        <v>0</v>
      </c>
      <c r="H24">
        <v>0</v>
      </c>
      <c r="I24" s="2">
        <f aca="true" t="shared" si="6" ref="I24:I34">E24/(E24+F24)</f>
        <v>0.55</v>
      </c>
      <c r="J24">
        <v>170</v>
      </c>
      <c r="K24">
        <v>1</v>
      </c>
      <c r="L24">
        <v>171</v>
      </c>
      <c r="M24">
        <v>97</v>
      </c>
      <c r="N24">
        <v>26</v>
      </c>
      <c r="O24">
        <v>3</v>
      </c>
      <c r="P24">
        <v>20</v>
      </c>
      <c r="Q24">
        <v>78</v>
      </c>
      <c r="R24">
        <v>76</v>
      </c>
      <c r="S24" s="3">
        <f t="shared" si="3"/>
        <v>1.1588235294117648</v>
      </c>
      <c r="T24" s="3">
        <f t="shared" si="4"/>
        <v>5.135294117647058</v>
      </c>
    </row>
    <row r="25" spans="2:20" ht="13.5">
      <c r="B25" t="s">
        <v>44</v>
      </c>
      <c r="C25">
        <v>27</v>
      </c>
      <c r="D25" s="3">
        <f t="shared" si="5"/>
        <v>3.554140127388535</v>
      </c>
      <c r="E25">
        <v>8</v>
      </c>
      <c r="F25">
        <v>10</v>
      </c>
      <c r="G25">
        <v>0</v>
      </c>
      <c r="H25">
        <v>0</v>
      </c>
      <c r="I25" s="2">
        <f t="shared" si="6"/>
        <v>0.4444444444444444</v>
      </c>
      <c r="J25" s="8">
        <v>157</v>
      </c>
      <c r="K25">
        <v>3</v>
      </c>
      <c r="L25">
        <v>153</v>
      </c>
      <c r="M25">
        <v>52</v>
      </c>
      <c r="N25">
        <v>28</v>
      </c>
      <c r="O25">
        <v>3</v>
      </c>
      <c r="P25">
        <v>13</v>
      </c>
      <c r="Q25">
        <v>63</v>
      </c>
      <c r="R25">
        <v>62</v>
      </c>
      <c r="S25" s="3">
        <f t="shared" si="3"/>
        <v>1.1528662420382165</v>
      </c>
      <c r="T25" s="3">
        <f t="shared" si="4"/>
        <v>2.9808917197452227</v>
      </c>
    </row>
    <row r="26" spans="2:20" ht="13.5">
      <c r="B26" t="s">
        <v>60</v>
      </c>
      <c r="C26">
        <v>27</v>
      </c>
      <c r="D26" s="3">
        <f t="shared" si="5"/>
        <v>3.476861167002012</v>
      </c>
      <c r="E26">
        <v>7</v>
      </c>
      <c r="F26">
        <v>8</v>
      </c>
      <c r="G26">
        <v>0</v>
      </c>
      <c r="H26">
        <v>0</v>
      </c>
      <c r="I26" s="2">
        <f t="shared" si="6"/>
        <v>0.4666666666666667</v>
      </c>
      <c r="J26" s="8">
        <v>165.66666666666666</v>
      </c>
      <c r="K26">
        <v>1</v>
      </c>
      <c r="L26">
        <v>165</v>
      </c>
      <c r="M26">
        <v>50</v>
      </c>
      <c r="N26">
        <v>30</v>
      </c>
      <c r="O26">
        <v>5</v>
      </c>
      <c r="P26">
        <v>23</v>
      </c>
      <c r="Q26">
        <v>65</v>
      </c>
      <c r="R26">
        <v>64</v>
      </c>
      <c r="S26" s="3">
        <f>(L26+N26)/J26</f>
        <v>1.1770623742454729</v>
      </c>
      <c r="T26" s="3">
        <f t="shared" si="4"/>
        <v>2.716297786720322</v>
      </c>
    </row>
    <row r="27" spans="2:20" ht="13.5">
      <c r="B27" t="s">
        <v>135</v>
      </c>
      <c r="C27">
        <v>27</v>
      </c>
      <c r="D27" s="3">
        <f t="shared" si="5"/>
        <v>4.676674364896074</v>
      </c>
      <c r="E27">
        <v>6</v>
      </c>
      <c r="F27">
        <v>13</v>
      </c>
      <c r="G27">
        <v>0</v>
      </c>
      <c r="H27">
        <v>0</v>
      </c>
      <c r="I27" s="2">
        <f t="shared" si="6"/>
        <v>0.3157894736842105</v>
      </c>
      <c r="J27" s="8">
        <v>144.33333333333334</v>
      </c>
      <c r="K27">
        <v>3</v>
      </c>
      <c r="L27">
        <v>141</v>
      </c>
      <c r="M27">
        <v>51</v>
      </c>
      <c r="N27">
        <v>50</v>
      </c>
      <c r="O27">
        <v>6</v>
      </c>
      <c r="P27">
        <v>15</v>
      </c>
      <c r="Q27">
        <v>78</v>
      </c>
      <c r="R27">
        <v>75</v>
      </c>
      <c r="S27" s="3">
        <f t="shared" si="3"/>
        <v>1.323325635103926</v>
      </c>
      <c r="T27" s="3">
        <f t="shared" si="4"/>
        <v>3.1801385681293297</v>
      </c>
    </row>
    <row r="28" spans="2:20" ht="13.5">
      <c r="B28" t="s">
        <v>133</v>
      </c>
      <c r="C28">
        <v>21</v>
      </c>
      <c r="D28" s="3">
        <f t="shared" si="5"/>
        <v>3.0422535211267605</v>
      </c>
      <c r="E28">
        <v>5</v>
      </c>
      <c r="F28">
        <v>2</v>
      </c>
      <c r="G28">
        <v>0</v>
      </c>
      <c r="H28">
        <v>0</v>
      </c>
      <c r="I28" s="2">
        <f t="shared" si="6"/>
        <v>0.7142857142857143</v>
      </c>
      <c r="J28" s="8">
        <v>118.33333333333333</v>
      </c>
      <c r="K28">
        <v>1</v>
      </c>
      <c r="L28">
        <v>113</v>
      </c>
      <c r="M28">
        <v>35</v>
      </c>
      <c r="N28">
        <v>25</v>
      </c>
      <c r="O28">
        <v>3</v>
      </c>
      <c r="P28">
        <v>12</v>
      </c>
      <c r="Q28">
        <v>43</v>
      </c>
      <c r="R28">
        <v>40</v>
      </c>
      <c r="S28" s="3">
        <f t="shared" si="3"/>
        <v>1.1661971830985915</v>
      </c>
      <c r="T28" s="3">
        <f t="shared" si="4"/>
        <v>2.6619718309859155</v>
      </c>
    </row>
    <row r="29" spans="2:20" ht="13.5">
      <c r="B29" t="s">
        <v>42</v>
      </c>
      <c r="C29">
        <v>36</v>
      </c>
      <c r="D29" s="3">
        <f t="shared" si="5"/>
        <v>3.794594594594595</v>
      </c>
      <c r="E29">
        <v>2</v>
      </c>
      <c r="F29">
        <v>4</v>
      </c>
      <c r="G29">
        <v>0</v>
      </c>
      <c r="H29">
        <v>3</v>
      </c>
      <c r="I29" s="2">
        <f t="shared" si="6"/>
        <v>0.3333333333333333</v>
      </c>
      <c r="J29" s="8">
        <v>61.666666666666664</v>
      </c>
      <c r="K29">
        <v>0</v>
      </c>
      <c r="L29">
        <v>60</v>
      </c>
      <c r="M29">
        <v>14</v>
      </c>
      <c r="N29">
        <v>5</v>
      </c>
      <c r="O29">
        <v>1</v>
      </c>
      <c r="P29">
        <v>8</v>
      </c>
      <c r="Q29">
        <v>26</v>
      </c>
      <c r="R29">
        <v>26</v>
      </c>
      <c r="S29" s="3">
        <f t="shared" si="3"/>
        <v>1.0540540540540542</v>
      </c>
      <c r="T29" s="3">
        <f t="shared" si="4"/>
        <v>2.0432432432432432</v>
      </c>
    </row>
    <row r="30" spans="2:20" ht="13.5">
      <c r="B30" t="s">
        <v>189</v>
      </c>
      <c r="C30">
        <v>34</v>
      </c>
      <c r="D30" s="3">
        <f t="shared" si="5"/>
        <v>3.5526315789473686</v>
      </c>
      <c r="E30">
        <v>5</v>
      </c>
      <c r="F30">
        <v>1</v>
      </c>
      <c r="G30">
        <v>1</v>
      </c>
      <c r="H30">
        <v>2</v>
      </c>
      <c r="I30" s="2">
        <f t="shared" si="6"/>
        <v>0.8333333333333334</v>
      </c>
      <c r="J30" s="8">
        <v>50.666666666666664</v>
      </c>
      <c r="K30">
        <v>0</v>
      </c>
      <c r="L30">
        <v>48</v>
      </c>
      <c r="M30">
        <v>21</v>
      </c>
      <c r="N30">
        <v>13</v>
      </c>
      <c r="O30">
        <v>5</v>
      </c>
      <c r="P30">
        <v>8</v>
      </c>
      <c r="Q30">
        <v>20</v>
      </c>
      <c r="R30">
        <v>20</v>
      </c>
      <c r="S30" s="3">
        <f t="shared" si="3"/>
        <v>1.2039473684210527</v>
      </c>
      <c r="T30" s="3">
        <f t="shared" si="4"/>
        <v>3.730263157894737</v>
      </c>
    </row>
    <row r="31" spans="2:20" ht="13.5">
      <c r="B31" t="s">
        <v>92</v>
      </c>
      <c r="C31">
        <v>43</v>
      </c>
      <c r="D31" s="3">
        <f t="shared" si="5"/>
        <v>4.884422110552764</v>
      </c>
      <c r="E31">
        <v>3</v>
      </c>
      <c r="F31">
        <v>4</v>
      </c>
      <c r="G31">
        <v>2</v>
      </c>
      <c r="H31">
        <v>4</v>
      </c>
      <c r="I31" s="2">
        <f t="shared" si="6"/>
        <v>0.42857142857142855</v>
      </c>
      <c r="J31" s="8">
        <v>66.33333333333333</v>
      </c>
      <c r="K31">
        <v>0</v>
      </c>
      <c r="L31">
        <v>89</v>
      </c>
      <c r="M31">
        <v>25</v>
      </c>
      <c r="N31">
        <v>26</v>
      </c>
      <c r="O31">
        <v>3</v>
      </c>
      <c r="P31">
        <v>9</v>
      </c>
      <c r="Q31">
        <v>36</v>
      </c>
      <c r="R31">
        <v>36</v>
      </c>
      <c r="S31" s="3">
        <f t="shared" si="3"/>
        <v>1.7336683417085428</v>
      </c>
      <c r="T31" s="3">
        <f t="shared" si="4"/>
        <v>3.391959798994975</v>
      </c>
    </row>
    <row r="32" spans="2:20" ht="13.5">
      <c r="B32" t="s">
        <v>190</v>
      </c>
      <c r="C32">
        <v>43</v>
      </c>
      <c r="D32" s="3">
        <f t="shared" si="5"/>
        <v>3.391304347826087</v>
      </c>
      <c r="E32">
        <v>8</v>
      </c>
      <c r="F32">
        <v>3</v>
      </c>
      <c r="G32">
        <v>3</v>
      </c>
      <c r="H32">
        <v>1</v>
      </c>
      <c r="I32" s="2">
        <f t="shared" si="6"/>
        <v>0.7272727272727273</v>
      </c>
      <c r="J32" s="8">
        <v>69</v>
      </c>
      <c r="K32">
        <v>0</v>
      </c>
      <c r="L32">
        <v>74</v>
      </c>
      <c r="M32">
        <v>24</v>
      </c>
      <c r="N32">
        <v>20</v>
      </c>
      <c r="O32">
        <v>0</v>
      </c>
      <c r="P32">
        <v>4</v>
      </c>
      <c r="Q32">
        <v>26</v>
      </c>
      <c r="R32">
        <v>26</v>
      </c>
      <c r="S32" s="3">
        <f t="shared" si="3"/>
        <v>1.3623188405797102</v>
      </c>
      <c r="T32" s="3">
        <f t="shared" si="4"/>
        <v>3.1304347826086953</v>
      </c>
    </row>
    <row r="33" spans="2:20" ht="13.5">
      <c r="B33" t="s">
        <v>75</v>
      </c>
      <c r="C33">
        <v>39</v>
      </c>
      <c r="D33" s="3">
        <f t="shared" si="5"/>
        <v>4.176795580110497</v>
      </c>
      <c r="E33">
        <v>5</v>
      </c>
      <c r="F33">
        <v>2</v>
      </c>
      <c r="G33">
        <v>0</v>
      </c>
      <c r="H33">
        <v>7</v>
      </c>
      <c r="I33" s="2">
        <f t="shared" si="6"/>
        <v>0.7142857142857143</v>
      </c>
      <c r="J33" s="8">
        <v>60.333333333333336</v>
      </c>
      <c r="K33">
        <v>0</v>
      </c>
      <c r="L33">
        <v>60</v>
      </c>
      <c r="M33">
        <v>21</v>
      </c>
      <c r="N33">
        <v>11</v>
      </c>
      <c r="O33">
        <v>0</v>
      </c>
      <c r="P33">
        <v>3</v>
      </c>
      <c r="Q33">
        <v>29</v>
      </c>
      <c r="R33">
        <v>28</v>
      </c>
      <c r="S33" s="3">
        <f t="shared" si="3"/>
        <v>1.1767955801104972</v>
      </c>
      <c r="T33" s="3">
        <f t="shared" si="4"/>
        <v>3.132596685082873</v>
      </c>
    </row>
    <row r="34" spans="2:20" ht="13.5">
      <c r="B34" t="s">
        <v>46</v>
      </c>
      <c r="C34">
        <v>43</v>
      </c>
      <c r="D34" s="3">
        <f t="shared" si="5"/>
        <v>1.6875</v>
      </c>
      <c r="E34">
        <v>6</v>
      </c>
      <c r="F34">
        <v>1</v>
      </c>
      <c r="G34">
        <v>30</v>
      </c>
      <c r="H34">
        <v>5</v>
      </c>
      <c r="I34" s="2">
        <f t="shared" si="6"/>
        <v>0.8571428571428571</v>
      </c>
      <c r="J34" s="8">
        <v>58.666666666666664</v>
      </c>
      <c r="K34">
        <v>0</v>
      </c>
      <c r="L34">
        <v>41</v>
      </c>
      <c r="M34">
        <v>28</v>
      </c>
      <c r="N34">
        <v>9</v>
      </c>
      <c r="O34">
        <v>0</v>
      </c>
      <c r="P34">
        <v>3</v>
      </c>
      <c r="Q34">
        <v>11</v>
      </c>
      <c r="R34">
        <v>11</v>
      </c>
      <c r="S34" s="3">
        <f t="shared" si="3"/>
        <v>0.8522727272727273</v>
      </c>
      <c r="T34" s="3">
        <f t="shared" si="4"/>
        <v>4.295454545454546</v>
      </c>
    </row>
    <row r="35" spans="4:10" ht="13.5">
      <c r="D35" s="3"/>
      <c r="I35" s="2"/>
      <c r="J35" s="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F37" sqref="F37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49</v>
      </c>
      <c r="C2">
        <v>144</v>
      </c>
      <c r="D2" s="2">
        <f>F2/E2</f>
        <v>0.3051224944320713</v>
      </c>
      <c r="E2">
        <v>449</v>
      </c>
      <c r="F2">
        <v>137</v>
      </c>
      <c r="G2">
        <v>4</v>
      </c>
      <c r="H2">
        <v>31</v>
      </c>
      <c r="I2" s="2">
        <f>(F2+J2)/(E2+J2+M2)</f>
        <v>0.376</v>
      </c>
      <c r="J2">
        <v>51</v>
      </c>
      <c r="K2">
        <v>40</v>
      </c>
      <c r="L2">
        <v>0</v>
      </c>
      <c r="M2">
        <v>0</v>
      </c>
      <c r="N2">
        <v>32</v>
      </c>
      <c r="O2">
        <v>8</v>
      </c>
      <c r="P2" s="2">
        <v>0.316</v>
      </c>
      <c r="Q2" s="2">
        <v>0.434</v>
      </c>
      <c r="R2" s="2">
        <f>I2+Q2</f>
        <v>0.81</v>
      </c>
    </row>
    <row r="3" spans="1:18" ht="13.5">
      <c r="A3">
        <v>2</v>
      </c>
      <c r="B3" t="s">
        <v>1</v>
      </c>
      <c r="C3">
        <v>144</v>
      </c>
      <c r="D3" s="2">
        <f aca="true" t="shared" si="0" ref="D3:D18">F3/E3</f>
        <v>0.26146788990825687</v>
      </c>
      <c r="E3">
        <v>436</v>
      </c>
      <c r="F3">
        <v>114</v>
      </c>
      <c r="G3">
        <v>1</v>
      </c>
      <c r="H3">
        <v>24</v>
      </c>
      <c r="I3" s="2">
        <f aca="true" t="shared" si="1" ref="I3:I16">(F3+J3)/(E3+J3+M3)</f>
        <v>0.3263598326359833</v>
      </c>
      <c r="J3">
        <v>42</v>
      </c>
      <c r="K3">
        <v>42</v>
      </c>
      <c r="L3">
        <v>26</v>
      </c>
      <c r="M3">
        <v>0</v>
      </c>
      <c r="N3">
        <v>6</v>
      </c>
      <c r="O3">
        <v>4</v>
      </c>
      <c r="P3" s="2">
        <v>0.221</v>
      </c>
      <c r="Q3" s="2">
        <v>0.339</v>
      </c>
      <c r="R3" s="2">
        <f aca="true" t="shared" si="2" ref="R3:R16">I3+Q3</f>
        <v>0.6653598326359833</v>
      </c>
    </row>
    <row r="4" spans="1:18" ht="13.5">
      <c r="A4">
        <v>3</v>
      </c>
      <c r="B4" t="s">
        <v>62</v>
      </c>
      <c r="C4">
        <v>142</v>
      </c>
      <c r="D4" s="2">
        <f t="shared" si="0"/>
        <v>0.2545454545454545</v>
      </c>
      <c r="E4">
        <v>605</v>
      </c>
      <c r="F4">
        <v>154</v>
      </c>
      <c r="G4">
        <v>21</v>
      </c>
      <c r="H4">
        <v>84</v>
      </c>
      <c r="I4" s="2">
        <f t="shared" si="1"/>
        <v>0.2820919175911252</v>
      </c>
      <c r="J4">
        <v>24</v>
      </c>
      <c r="K4">
        <v>73</v>
      </c>
      <c r="L4">
        <v>0</v>
      </c>
      <c r="M4">
        <v>2</v>
      </c>
      <c r="N4">
        <v>3</v>
      </c>
      <c r="O4">
        <v>17</v>
      </c>
      <c r="P4" s="2">
        <v>0.241</v>
      </c>
      <c r="Q4" s="2">
        <v>0.42</v>
      </c>
      <c r="R4" s="2">
        <f t="shared" si="2"/>
        <v>0.7020919175911251</v>
      </c>
    </row>
    <row r="5" spans="1:18" ht="13.5">
      <c r="A5">
        <v>4</v>
      </c>
      <c r="B5" t="s">
        <v>145</v>
      </c>
      <c r="C5">
        <v>143</v>
      </c>
      <c r="D5" s="2">
        <f t="shared" si="0"/>
        <v>0.30505709624796085</v>
      </c>
      <c r="E5">
        <v>613</v>
      </c>
      <c r="F5">
        <v>187</v>
      </c>
      <c r="G5">
        <v>50</v>
      </c>
      <c r="H5">
        <v>127</v>
      </c>
      <c r="I5" s="2">
        <f t="shared" si="1"/>
        <v>0.3168</v>
      </c>
      <c r="J5">
        <v>11</v>
      </c>
      <c r="K5">
        <v>66</v>
      </c>
      <c r="L5">
        <v>0</v>
      </c>
      <c r="M5">
        <v>1</v>
      </c>
      <c r="N5">
        <v>2</v>
      </c>
      <c r="O5">
        <v>1</v>
      </c>
      <c r="P5" s="2">
        <v>0.308</v>
      </c>
      <c r="Q5" s="2">
        <v>0.63</v>
      </c>
      <c r="R5" s="2">
        <f t="shared" si="2"/>
        <v>0.9468000000000001</v>
      </c>
    </row>
    <row r="6" spans="1:18" ht="13.5">
      <c r="A6">
        <v>5</v>
      </c>
      <c r="B6" t="s">
        <v>51</v>
      </c>
      <c r="C6">
        <v>143</v>
      </c>
      <c r="D6" s="2">
        <f t="shared" si="0"/>
        <v>0.26118067978533094</v>
      </c>
      <c r="E6">
        <v>559</v>
      </c>
      <c r="F6">
        <v>146</v>
      </c>
      <c r="G6">
        <v>37</v>
      </c>
      <c r="H6">
        <v>96</v>
      </c>
      <c r="I6" s="2">
        <f t="shared" si="1"/>
        <v>0.3207236842105263</v>
      </c>
      <c r="J6">
        <v>49</v>
      </c>
      <c r="K6">
        <v>46</v>
      </c>
      <c r="L6">
        <v>0</v>
      </c>
      <c r="M6">
        <v>0</v>
      </c>
      <c r="N6">
        <v>0</v>
      </c>
      <c r="O6">
        <v>8</v>
      </c>
      <c r="P6" s="2">
        <v>0.257</v>
      </c>
      <c r="Q6" s="2">
        <v>0.53</v>
      </c>
      <c r="R6" s="2">
        <f t="shared" si="2"/>
        <v>0.8507236842105264</v>
      </c>
    </row>
    <row r="7" spans="1:18" ht="13.5">
      <c r="A7">
        <v>6</v>
      </c>
      <c r="B7" t="s">
        <v>77</v>
      </c>
      <c r="C7">
        <v>143</v>
      </c>
      <c r="D7" s="2">
        <f t="shared" si="0"/>
        <v>0.26394052044609667</v>
      </c>
      <c r="E7">
        <v>538</v>
      </c>
      <c r="F7">
        <v>142</v>
      </c>
      <c r="G7">
        <v>25</v>
      </c>
      <c r="H7">
        <v>80</v>
      </c>
      <c r="I7" s="2">
        <f t="shared" si="1"/>
        <v>0.3305227655986509</v>
      </c>
      <c r="J7">
        <v>54</v>
      </c>
      <c r="K7">
        <v>77</v>
      </c>
      <c r="L7">
        <v>0</v>
      </c>
      <c r="M7">
        <v>1</v>
      </c>
      <c r="N7">
        <v>1</v>
      </c>
      <c r="O7">
        <v>6</v>
      </c>
      <c r="P7" s="2">
        <v>0.291</v>
      </c>
      <c r="Q7" s="2">
        <v>0.452</v>
      </c>
      <c r="R7" s="2">
        <f t="shared" si="2"/>
        <v>0.7825227655986509</v>
      </c>
    </row>
    <row r="8" spans="1:18" ht="13.5">
      <c r="A8">
        <v>7</v>
      </c>
      <c r="B8" t="s">
        <v>3</v>
      </c>
      <c r="C8">
        <v>140</v>
      </c>
      <c r="D8" s="2">
        <f t="shared" si="0"/>
        <v>0.194</v>
      </c>
      <c r="E8">
        <v>500</v>
      </c>
      <c r="F8">
        <v>97</v>
      </c>
      <c r="G8">
        <v>12</v>
      </c>
      <c r="H8">
        <v>42</v>
      </c>
      <c r="I8" s="2">
        <f t="shared" si="1"/>
        <v>0.23091603053435114</v>
      </c>
      <c r="J8">
        <v>24</v>
      </c>
      <c r="K8">
        <v>72</v>
      </c>
      <c r="L8">
        <v>0</v>
      </c>
      <c r="M8">
        <v>0</v>
      </c>
      <c r="N8">
        <v>0</v>
      </c>
      <c r="O8">
        <v>12</v>
      </c>
      <c r="P8" s="2">
        <v>0.181</v>
      </c>
      <c r="Q8" s="2">
        <v>0.302</v>
      </c>
      <c r="R8" s="2">
        <f t="shared" si="2"/>
        <v>0.5329160305343511</v>
      </c>
    </row>
    <row r="9" spans="1:18" ht="13.5">
      <c r="A9">
        <v>8</v>
      </c>
      <c r="B9" t="s">
        <v>7</v>
      </c>
      <c r="C9">
        <v>144</v>
      </c>
      <c r="D9" s="2">
        <f t="shared" si="0"/>
        <v>0.25925925925925924</v>
      </c>
      <c r="E9">
        <v>351</v>
      </c>
      <c r="F9">
        <v>91</v>
      </c>
      <c r="G9">
        <v>6</v>
      </c>
      <c r="H9">
        <v>25</v>
      </c>
      <c r="I9" s="2">
        <f t="shared" si="1"/>
        <v>0.3264781491002571</v>
      </c>
      <c r="J9">
        <v>36</v>
      </c>
      <c r="K9">
        <v>37</v>
      </c>
      <c r="L9">
        <v>8</v>
      </c>
      <c r="M9">
        <v>2</v>
      </c>
      <c r="N9">
        <v>7</v>
      </c>
      <c r="O9">
        <v>8</v>
      </c>
      <c r="P9" s="2">
        <v>0.231</v>
      </c>
      <c r="Q9" s="2">
        <v>0.37</v>
      </c>
      <c r="R9" s="2">
        <f t="shared" si="2"/>
        <v>0.6964781491002571</v>
      </c>
    </row>
    <row r="10" spans="1:18" ht="13.5">
      <c r="A10" s="1" t="s">
        <v>5</v>
      </c>
      <c r="B10" t="s">
        <v>64</v>
      </c>
      <c r="C10">
        <v>128</v>
      </c>
      <c r="D10" s="2">
        <f t="shared" si="0"/>
        <v>0.3155080213903743</v>
      </c>
      <c r="E10">
        <v>187</v>
      </c>
      <c r="F10">
        <v>59</v>
      </c>
      <c r="G10">
        <v>3</v>
      </c>
      <c r="H10">
        <v>16</v>
      </c>
      <c r="I10" s="2">
        <f t="shared" si="1"/>
        <v>0.3786407766990291</v>
      </c>
      <c r="J10">
        <v>19</v>
      </c>
      <c r="K10">
        <v>19</v>
      </c>
      <c r="L10">
        <v>4</v>
      </c>
      <c r="M10">
        <v>0</v>
      </c>
      <c r="N10">
        <v>4</v>
      </c>
      <c r="O10">
        <v>3</v>
      </c>
      <c r="P10" s="2">
        <v>0.265</v>
      </c>
      <c r="Q10" s="2">
        <v>0.401</v>
      </c>
      <c r="R10" s="2">
        <f t="shared" si="2"/>
        <v>0.7796407766990292</v>
      </c>
    </row>
    <row r="11" spans="1:18" ht="13.5">
      <c r="A11" s="1" t="s">
        <v>5</v>
      </c>
      <c r="B11" t="s">
        <v>71</v>
      </c>
      <c r="C11">
        <v>97</v>
      </c>
      <c r="D11" s="2">
        <f t="shared" si="0"/>
        <v>0.2777777777777778</v>
      </c>
      <c r="E11">
        <v>90</v>
      </c>
      <c r="F11">
        <v>25</v>
      </c>
      <c r="G11">
        <v>0</v>
      </c>
      <c r="H11">
        <v>5</v>
      </c>
      <c r="I11" s="2">
        <f t="shared" si="1"/>
        <v>0.36893203883495146</v>
      </c>
      <c r="J11">
        <v>13</v>
      </c>
      <c r="K11">
        <v>8</v>
      </c>
      <c r="L11">
        <v>5</v>
      </c>
      <c r="M11">
        <v>0</v>
      </c>
      <c r="N11">
        <v>1</v>
      </c>
      <c r="O11">
        <v>1</v>
      </c>
      <c r="P11" s="2">
        <v>0.25</v>
      </c>
      <c r="Q11" s="2">
        <v>0.322</v>
      </c>
      <c r="R11" s="2">
        <f t="shared" si="2"/>
        <v>0.6909320388349515</v>
      </c>
    </row>
    <row r="12" spans="1:18" ht="13.5">
      <c r="A12" s="1" t="s">
        <v>5</v>
      </c>
      <c r="B12" t="s">
        <v>55</v>
      </c>
      <c r="C12">
        <v>16</v>
      </c>
      <c r="D12" s="2">
        <f t="shared" si="0"/>
        <v>0.3125</v>
      </c>
      <c r="E12">
        <v>16</v>
      </c>
      <c r="F12">
        <v>5</v>
      </c>
      <c r="G12">
        <v>0</v>
      </c>
      <c r="H12">
        <v>1</v>
      </c>
      <c r="I12" s="2">
        <f t="shared" si="1"/>
        <v>0.3125</v>
      </c>
      <c r="J12">
        <v>0</v>
      </c>
      <c r="K12">
        <v>2</v>
      </c>
      <c r="L12">
        <v>1</v>
      </c>
      <c r="M12">
        <v>0</v>
      </c>
      <c r="N12">
        <v>0</v>
      </c>
      <c r="O12">
        <v>0</v>
      </c>
      <c r="P12" s="2">
        <v>0.429</v>
      </c>
      <c r="Q12" s="2">
        <v>0.313</v>
      </c>
      <c r="R12" s="2">
        <f t="shared" si="2"/>
        <v>0.6255</v>
      </c>
    </row>
    <row r="13" spans="1:18" ht="13.5">
      <c r="A13" s="1" t="s">
        <v>5</v>
      </c>
      <c r="B13" t="s">
        <v>56</v>
      </c>
      <c r="C13">
        <v>82</v>
      </c>
      <c r="D13" s="2">
        <f t="shared" si="0"/>
        <v>0.26605504587155965</v>
      </c>
      <c r="E13">
        <v>109</v>
      </c>
      <c r="F13">
        <v>29</v>
      </c>
      <c r="G13">
        <v>1</v>
      </c>
      <c r="H13">
        <v>10</v>
      </c>
      <c r="I13" s="2">
        <f t="shared" si="1"/>
        <v>0.27927927927927926</v>
      </c>
      <c r="J13">
        <v>2</v>
      </c>
      <c r="K13">
        <v>12</v>
      </c>
      <c r="L13">
        <v>1</v>
      </c>
      <c r="M13">
        <v>0</v>
      </c>
      <c r="N13">
        <v>2</v>
      </c>
      <c r="O13">
        <v>2</v>
      </c>
      <c r="P13" s="2">
        <v>0.242</v>
      </c>
      <c r="Q13" s="2">
        <v>0.376</v>
      </c>
      <c r="R13" s="2">
        <f t="shared" si="2"/>
        <v>0.6552792792792792</v>
      </c>
    </row>
    <row r="14" spans="1:18" ht="13.5">
      <c r="A14" s="1" t="s">
        <v>5</v>
      </c>
      <c r="B14" t="s">
        <v>143</v>
      </c>
      <c r="C14">
        <v>74</v>
      </c>
      <c r="D14" s="2">
        <f t="shared" si="0"/>
        <v>0.30434782608695654</v>
      </c>
      <c r="E14">
        <v>46</v>
      </c>
      <c r="F14">
        <v>14</v>
      </c>
      <c r="G14">
        <v>0</v>
      </c>
      <c r="H14">
        <v>6</v>
      </c>
      <c r="I14" s="2">
        <f t="shared" si="1"/>
        <v>0.37254901960784315</v>
      </c>
      <c r="J14">
        <v>5</v>
      </c>
      <c r="K14">
        <v>4</v>
      </c>
      <c r="L14">
        <v>2</v>
      </c>
      <c r="M14">
        <v>0</v>
      </c>
      <c r="N14">
        <v>0</v>
      </c>
      <c r="O14">
        <v>2</v>
      </c>
      <c r="P14" s="2">
        <v>0.5</v>
      </c>
      <c r="Q14" s="2">
        <v>0.37</v>
      </c>
      <c r="R14" s="2">
        <f t="shared" si="2"/>
        <v>0.7425490196078431</v>
      </c>
    </row>
    <row r="15" spans="1:18" ht="13.5">
      <c r="A15" s="1" t="s">
        <v>5</v>
      </c>
      <c r="B15" t="s">
        <v>57</v>
      </c>
      <c r="C15">
        <v>45</v>
      </c>
      <c r="D15" s="2">
        <f t="shared" si="0"/>
        <v>0.22</v>
      </c>
      <c r="E15">
        <v>50</v>
      </c>
      <c r="F15">
        <v>11</v>
      </c>
      <c r="G15">
        <v>0</v>
      </c>
      <c r="H15">
        <v>6</v>
      </c>
      <c r="I15" s="2">
        <f t="shared" si="1"/>
        <v>0.24528301886792453</v>
      </c>
      <c r="J15">
        <v>2</v>
      </c>
      <c r="K15">
        <v>7</v>
      </c>
      <c r="L15">
        <v>3</v>
      </c>
      <c r="M15">
        <v>1</v>
      </c>
      <c r="N15">
        <v>0</v>
      </c>
      <c r="O15">
        <v>1</v>
      </c>
      <c r="P15" s="2">
        <v>0.143</v>
      </c>
      <c r="Q15" s="2">
        <v>0.28</v>
      </c>
      <c r="R15" s="2">
        <f t="shared" si="2"/>
        <v>0.5252830188679245</v>
      </c>
    </row>
    <row r="16" spans="1:18" ht="13.5">
      <c r="A16" s="1" t="s">
        <v>5</v>
      </c>
      <c r="B16" t="s">
        <v>6</v>
      </c>
      <c r="C16">
        <v>33</v>
      </c>
      <c r="D16" s="2">
        <f t="shared" si="0"/>
        <v>0.14285714285714285</v>
      </c>
      <c r="E16">
        <v>35</v>
      </c>
      <c r="F16">
        <v>5</v>
      </c>
      <c r="G16">
        <v>0</v>
      </c>
      <c r="H16">
        <v>1</v>
      </c>
      <c r="I16" s="2">
        <f t="shared" si="1"/>
        <v>0.16666666666666666</v>
      </c>
      <c r="J16">
        <v>1</v>
      </c>
      <c r="K16">
        <v>3</v>
      </c>
      <c r="L16">
        <v>2</v>
      </c>
      <c r="M16">
        <v>0</v>
      </c>
      <c r="N16">
        <v>1</v>
      </c>
      <c r="O16">
        <v>0</v>
      </c>
      <c r="P16" s="2">
        <v>0.077</v>
      </c>
      <c r="Q16" s="2">
        <v>0.143</v>
      </c>
      <c r="R16" s="2">
        <f t="shared" si="2"/>
        <v>0.30966666666666665</v>
      </c>
    </row>
    <row r="17" spans="1:18" ht="13.5">
      <c r="A17" s="1" t="s">
        <v>5</v>
      </c>
      <c r="B17" t="s">
        <v>8</v>
      </c>
      <c r="C17">
        <v>65</v>
      </c>
      <c r="D17" s="2">
        <f t="shared" si="0"/>
        <v>0.3</v>
      </c>
      <c r="E17">
        <v>30</v>
      </c>
      <c r="F17">
        <v>9</v>
      </c>
      <c r="G17">
        <v>0</v>
      </c>
      <c r="H17">
        <v>1</v>
      </c>
      <c r="I17" s="2">
        <f>(F17+J17)/(E17+J17+M17)</f>
        <v>0.4</v>
      </c>
      <c r="J17">
        <v>5</v>
      </c>
      <c r="K17">
        <v>3</v>
      </c>
      <c r="L17">
        <v>1</v>
      </c>
      <c r="M17">
        <v>0</v>
      </c>
      <c r="N17">
        <v>0</v>
      </c>
      <c r="O17">
        <v>1</v>
      </c>
      <c r="P17" s="2">
        <v>0.333</v>
      </c>
      <c r="Q17" s="2">
        <v>0.367</v>
      </c>
      <c r="R17" s="2">
        <f>I17+Q17</f>
        <v>0.767</v>
      </c>
    </row>
    <row r="18" spans="1:18" ht="13.5">
      <c r="A18" s="1" t="s">
        <v>191</v>
      </c>
      <c r="B18" t="s">
        <v>58</v>
      </c>
      <c r="C18">
        <v>27</v>
      </c>
      <c r="D18" s="2">
        <f t="shared" si="0"/>
        <v>0.20754716981132076</v>
      </c>
      <c r="E18">
        <v>53</v>
      </c>
      <c r="F18">
        <v>11</v>
      </c>
      <c r="G18">
        <v>5</v>
      </c>
      <c r="H18">
        <v>9</v>
      </c>
      <c r="I18" s="2">
        <f>(F18+J18)/(E18+J18+M18)</f>
        <v>0.23636363636363636</v>
      </c>
      <c r="J18">
        <v>2</v>
      </c>
      <c r="K18">
        <v>9</v>
      </c>
      <c r="L18">
        <v>0</v>
      </c>
      <c r="M18">
        <v>0</v>
      </c>
      <c r="N18">
        <v>0</v>
      </c>
      <c r="O18">
        <v>1</v>
      </c>
      <c r="P18" s="2">
        <v>0.143</v>
      </c>
      <c r="Q18" s="2">
        <v>0.509</v>
      </c>
      <c r="R18" s="2">
        <f>I18+Q18</f>
        <v>0.7453636363636363</v>
      </c>
    </row>
    <row r="21" spans="1:20" ht="13.5">
      <c r="A21" s="1" t="s">
        <v>21</v>
      </c>
      <c r="C21" t="s">
        <v>19</v>
      </c>
      <c r="D21" t="s">
        <v>34</v>
      </c>
      <c r="E21" t="s">
        <v>22</v>
      </c>
      <c r="F21" t="s">
        <v>23</v>
      </c>
      <c r="G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t="s">
        <v>36</v>
      </c>
      <c r="N21" t="s">
        <v>35</v>
      </c>
      <c r="O21" t="s">
        <v>37</v>
      </c>
      <c r="P21" t="s">
        <v>38</v>
      </c>
      <c r="Q21" t="s">
        <v>39</v>
      </c>
      <c r="R21" t="s">
        <v>40</v>
      </c>
      <c r="S21" t="s">
        <v>148</v>
      </c>
      <c r="T21" t="s">
        <v>186</v>
      </c>
    </row>
    <row r="22" spans="2:20" ht="13.5">
      <c r="B22" t="s">
        <v>58</v>
      </c>
      <c r="C22">
        <v>27</v>
      </c>
      <c r="D22" s="3">
        <f aca="true" t="shared" si="3" ref="D22:D34">R22/J22*9</f>
        <v>3.958424507658643</v>
      </c>
      <c r="E22">
        <v>7</v>
      </c>
      <c r="F22">
        <v>11</v>
      </c>
      <c r="G22">
        <v>0</v>
      </c>
      <c r="H22">
        <v>0</v>
      </c>
      <c r="I22" s="2">
        <f>E22/(E22+F22)</f>
        <v>0.3888888888888889</v>
      </c>
      <c r="J22" s="8">
        <v>152.33333333333334</v>
      </c>
      <c r="K22">
        <v>1</v>
      </c>
      <c r="L22">
        <v>147</v>
      </c>
      <c r="M22">
        <v>106</v>
      </c>
      <c r="N22">
        <v>49</v>
      </c>
      <c r="O22">
        <v>7</v>
      </c>
      <c r="P22">
        <v>13</v>
      </c>
      <c r="Q22">
        <v>68</v>
      </c>
      <c r="R22">
        <v>67</v>
      </c>
      <c r="S22" s="3">
        <f aca="true" t="shared" si="4" ref="S22:S33">(L22+N22)/J22</f>
        <v>1.286652078774617</v>
      </c>
      <c r="T22" s="3">
        <f aca="true" t="shared" si="5" ref="T22:T33">M22/J22*9</f>
        <v>6.262582056892779</v>
      </c>
    </row>
    <row r="23" spans="2:20" ht="13.5">
      <c r="B23" t="s">
        <v>65</v>
      </c>
      <c r="C23">
        <v>26</v>
      </c>
      <c r="D23" s="3">
        <f t="shared" si="3"/>
        <v>4.179226069246436</v>
      </c>
      <c r="E23">
        <v>9</v>
      </c>
      <c r="F23">
        <v>9</v>
      </c>
      <c r="G23">
        <v>0</v>
      </c>
      <c r="H23">
        <v>0</v>
      </c>
      <c r="I23" s="2">
        <f aca="true" t="shared" si="6" ref="I23:I34">E23/(E23+F23)</f>
        <v>0.5</v>
      </c>
      <c r="J23" s="8">
        <v>163.66666666666666</v>
      </c>
      <c r="K23">
        <v>3</v>
      </c>
      <c r="L23">
        <v>163</v>
      </c>
      <c r="M23">
        <v>129</v>
      </c>
      <c r="N23">
        <v>33</v>
      </c>
      <c r="O23">
        <v>9</v>
      </c>
      <c r="P23">
        <v>12</v>
      </c>
      <c r="Q23">
        <v>80</v>
      </c>
      <c r="R23">
        <v>76</v>
      </c>
      <c r="S23" s="3">
        <f t="shared" si="4"/>
        <v>1.1975560081466397</v>
      </c>
      <c r="T23" s="3">
        <f t="shared" si="5"/>
        <v>7.09368635437882</v>
      </c>
    </row>
    <row r="24" spans="2:20" ht="13.5">
      <c r="B24" t="s">
        <v>74</v>
      </c>
      <c r="C24">
        <v>26</v>
      </c>
      <c r="D24" s="3">
        <f t="shared" si="3"/>
        <v>3.509433962264151</v>
      </c>
      <c r="E24">
        <v>8</v>
      </c>
      <c r="F24">
        <v>8</v>
      </c>
      <c r="G24">
        <v>0</v>
      </c>
      <c r="H24">
        <v>0</v>
      </c>
      <c r="I24" s="2">
        <f t="shared" si="6"/>
        <v>0.5</v>
      </c>
      <c r="J24" s="8">
        <v>159</v>
      </c>
      <c r="K24">
        <v>1</v>
      </c>
      <c r="L24">
        <v>149</v>
      </c>
      <c r="M24">
        <v>82</v>
      </c>
      <c r="N24">
        <v>16</v>
      </c>
      <c r="O24">
        <v>6</v>
      </c>
      <c r="P24">
        <v>19</v>
      </c>
      <c r="Q24">
        <v>64</v>
      </c>
      <c r="R24">
        <v>62</v>
      </c>
      <c r="S24" s="3">
        <f t="shared" si="4"/>
        <v>1.0377358490566038</v>
      </c>
      <c r="T24" s="3">
        <f t="shared" si="5"/>
        <v>4.6415094339622645</v>
      </c>
    </row>
    <row r="25" spans="2:20" ht="13.5">
      <c r="B25" t="s">
        <v>44</v>
      </c>
      <c r="C25">
        <v>26</v>
      </c>
      <c r="D25" s="3">
        <f t="shared" si="3"/>
        <v>3.766094420600858</v>
      </c>
      <c r="E25">
        <v>9</v>
      </c>
      <c r="F25">
        <v>10</v>
      </c>
      <c r="G25">
        <v>0</v>
      </c>
      <c r="H25">
        <v>0</v>
      </c>
      <c r="I25" s="2">
        <f t="shared" si="6"/>
        <v>0.47368421052631576</v>
      </c>
      <c r="J25" s="8">
        <v>155.33333333333334</v>
      </c>
      <c r="K25">
        <v>1</v>
      </c>
      <c r="L25">
        <v>158</v>
      </c>
      <c r="M25">
        <v>44</v>
      </c>
      <c r="N25">
        <v>29</v>
      </c>
      <c r="O25">
        <v>2</v>
      </c>
      <c r="P25">
        <v>13</v>
      </c>
      <c r="Q25">
        <v>68</v>
      </c>
      <c r="R25">
        <v>65</v>
      </c>
      <c r="S25" s="3">
        <f t="shared" si="4"/>
        <v>1.203862660944206</v>
      </c>
      <c r="T25" s="3">
        <f t="shared" si="5"/>
        <v>2.5493562231759657</v>
      </c>
    </row>
    <row r="26" spans="2:20" ht="13.5">
      <c r="B26" t="s">
        <v>43</v>
      </c>
      <c r="C26">
        <v>26</v>
      </c>
      <c r="D26" s="3">
        <f t="shared" si="3"/>
        <v>3.951219512195122</v>
      </c>
      <c r="E26">
        <v>11</v>
      </c>
      <c r="F26">
        <v>7</v>
      </c>
      <c r="G26">
        <v>0</v>
      </c>
      <c r="H26">
        <v>0</v>
      </c>
      <c r="I26" s="2">
        <f t="shared" si="6"/>
        <v>0.6111111111111112</v>
      </c>
      <c r="J26" s="8">
        <v>164</v>
      </c>
      <c r="K26">
        <v>1</v>
      </c>
      <c r="L26">
        <v>153</v>
      </c>
      <c r="M26">
        <v>107</v>
      </c>
      <c r="N26">
        <v>55</v>
      </c>
      <c r="O26">
        <v>11</v>
      </c>
      <c r="P26">
        <v>15</v>
      </c>
      <c r="Q26">
        <v>72</v>
      </c>
      <c r="R26">
        <v>72</v>
      </c>
      <c r="S26" s="3">
        <f t="shared" si="4"/>
        <v>1.2682926829268293</v>
      </c>
      <c r="T26" s="3">
        <f t="shared" si="5"/>
        <v>5.871951219512195</v>
      </c>
    </row>
    <row r="27" spans="2:20" ht="13.5">
      <c r="B27" t="s">
        <v>130</v>
      </c>
      <c r="C27">
        <v>1</v>
      </c>
      <c r="D27" s="3">
        <f t="shared" si="3"/>
        <v>4.2631578947368425</v>
      </c>
      <c r="E27">
        <v>0</v>
      </c>
      <c r="F27">
        <v>0</v>
      </c>
      <c r="G27">
        <v>0</v>
      </c>
      <c r="H27">
        <v>0</v>
      </c>
      <c r="I27" s="2">
        <v>0</v>
      </c>
      <c r="J27" s="8">
        <v>6.333333333333333</v>
      </c>
      <c r="K27">
        <v>0</v>
      </c>
      <c r="L27">
        <v>8</v>
      </c>
      <c r="M27">
        <v>1</v>
      </c>
      <c r="N27">
        <v>4</v>
      </c>
      <c r="O27">
        <v>0</v>
      </c>
      <c r="P27">
        <v>0</v>
      </c>
      <c r="Q27">
        <v>3</v>
      </c>
      <c r="R27">
        <v>3</v>
      </c>
      <c r="S27" s="3">
        <f t="shared" si="4"/>
        <v>1.8947368421052633</v>
      </c>
      <c r="T27" s="3">
        <f t="shared" si="5"/>
        <v>1.4210526315789476</v>
      </c>
    </row>
    <row r="28" spans="2:20" ht="13.5">
      <c r="B28" t="s">
        <v>133</v>
      </c>
      <c r="C28">
        <v>47</v>
      </c>
      <c r="D28" s="3">
        <f t="shared" si="3"/>
        <v>4.966981132075471</v>
      </c>
      <c r="E28">
        <v>2</v>
      </c>
      <c r="F28">
        <v>4</v>
      </c>
      <c r="G28">
        <v>1</v>
      </c>
      <c r="H28">
        <v>5</v>
      </c>
      <c r="I28" s="2">
        <f t="shared" si="6"/>
        <v>0.3333333333333333</v>
      </c>
      <c r="J28" s="8">
        <v>70.66666666666667</v>
      </c>
      <c r="K28">
        <v>0</v>
      </c>
      <c r="L28">
        <v>86</v>
      </c>
      <c r="M28">
        <v>23</v>
      </c>
      <c r="N28">
        <v>16</v>
      </c>
      <c r="O28">
        <v>3</v>
      </c>
      <c r="P28">
        <v>10</v>
      </c>
      <c r="Q28">
        <v>42</v>
      </c>
      <c r="R28">
        <v>39</v>
      </c>
      <c r="S28" s="3">
        <f t="shared" si="4"/>
        <v>1.4433962264150944</v>
      </c>
      <c r="T28" s="3">
        <f t="shared" si="5"/>
        <v>2.9292452830188678</v>
      </c>
    </row>
    <row r="29" spans="2:20" ht="13.5">
      <c r="B29" t="s">
        <v>94</v>
      </c>
      <c r="C29">
        <v>29</v>
      </c>
      <c r="D29" s="3">
        <f t="shared" si="3"/>
        <v>4.829268292682928</v>
      </c>
      <c r="E29">
        <v>2</v>
      </c>
      <c r="F29">
        <v>4</v>
      </c>
      <c r="G29">
        <v>0</v>
      </c>
      <c r="H29">
        <v>2</v>
      </c>
      <c r="I29" s="2">
        <f t="shared" si="6"/>
        <v>0.3333333333333333</v>
      </c>
      <c r="J29" s="8">
        <v>41</v>
      </c>
      <c r="K29">
        <v>0</v>
      </c>
      <c r="L29">
        <v>46</v>
      </c>
      <c r="M29">
        <v>12</v>
      </c>
      <c r="N29">
        <v>5</v>
      </c>
      <c r="O29">
        <v>2</v>
      </c>
      <c r="P29">
        <v>1</v>
      </c>
      <c r="Q29">
        <v>22</v>
      </c>
      <c r="R29">
        <v>22</v>
      </c>
      <c r="S29" s="3">
        <f t="shared" si="4"/>
        <v>1.2439024390243902</v>
      </c>
      <c r="T29" s="3">
        <f t="shared" si="5"/>
        <v>2.6341463414634143</v>
      </c>
    </row>
    <row r="30" spans="2:20" ht="13.5">
      <c r="B30" t="s">
        <v>92</v>
      </c>
      <c r="C30">
        <v>48</v>
      </c>
      <c r="D30" s="3">
        <f t="shared" si="3"/>
        <v>3.4875000000000003</v>
      </c>
      <c r="E30">
        <v>6</v>
      </c>
      <c r="F30">
        <v>5</v>
      </c>
      <c r="G30">
        <v>1</v>
      </c>
      <c r="H30">
        <v>3</v>
      </c>
      <c r="I30" s="2">
        <f t="shared" si="6"/>
        <v>0.5454545454545454</v>
      </c>
      <c r="J30" s="8">
        <v>80</v>
      </c>
      <c r="K30">
        <v>0</v>
      </c>
      <c r="L30">
        <v>89</v>
      </c>
      <c r="M30">
        <v>24</v>
      </c>
      <c r="N30">
        <v>22</v>
      </c>
      <c r="O30">
        <v>3</v>
      </c>
      <c r="P30">
        <v>5</v>
      </c>
      <c r="Q30">
        <v>32</v>
      </c>
      <c r="R30">
        <v>31</v>
      </c>
      <c r="S30" s="3">
        <f t="shared" si="4"/>
        <v>1.3875</v>
      </c>
      <c r="T30" s="3">
        <f t="shared" si="5"/>
        <v>2.6999999999999997</v>
      </c>
    </row>
    <row r="31" spans="2:20" ht="13.5">
      <c r="B31" t="s">
        <v>85</v>
      </c>
      <c r="C31">
        <v>48</v>
      </c>
      <c r="D31" s="3">
        <f t="shared" si="3"/>
        <v>2.475982532751092</v>
      </c>
      <c r="E31">
        <v>5</v>
      </c>
      <c r="F31">
        <v>1</v>
      </c>
      <c r="G31">
        <v>1</v>
      </c>
      <c r="H31">
        <v>11</v>
      </c>
      <c r="I31" s="2">
        <f t="shared" si="6"/>
        <v>0.8333333333333334</v>
      </c>
      <c r="J31" s="8">
        <v>76.33333333333333</v>
      </c>
      <c r="K31">
        <v>0</v>
      </c>
      <c r="L31">
        <v>82</v>
      </c>
      <c r="M31">
        <v>26</v>
      </c>
      <c r="N31">
        <v>9</v>
      </c>
      <c r="O31">
        <v>1</v>
      </c>
      <c r="P31">
        <v>6</v>
      </c>
      <c r="Q31">
        <v>21</v>
      </c>
      <c r="R31">
        <v>21</v>
      </c>
      <c r="S31" s="3">
        <f t="shared" si="4"/>
        <v>1.1921397379912664</v>
      </c>
      <c r="T31" s="3">
        <f t="shared" si="5"/>
        <v>3.065502183406114</v>
      </c>
    </row>
    <row r="32" spans="2:20" ht="13.5">
      <c r="B32" t="s">
        <v>192</v>
      </c>
      <c r="C32">
        <v>46</v>
      </c>
      <c r="D32" s="3">
        <f t="shared" si="3"/>
        <v>2.984924623115578</v>
      </c>
      <c r="E32">
        <v>6</v>
      </c>
      <c r="F32">
        <v>3</v>
      </c>
      <c r="G32">
        <v>1</v>
      </c>
      <c r="H32">
        <v>4</v>
      </c>
      <c r="I32" s="2">
        <f t="shared" si="6"/>
        <v>0.6666666666666666</v>
      </c>
      <c r="J32" s="8">
        <v>66.33333333333333</v>
      </c>
      <c r="K32">
        <v>0</v>
      </c>
      <c r="L32">
        <v>59</v>
      </c>
      <c r="M32">
        <v>46</v>
      </c>
      <c r="N32">
        <v>4</v>
      </c>
      <c r="O32">
        <v>1</v>
      </c>
      <c r="P32">
        <v>5</v>
      </c>
      <c r="Q32">
        <v>23</v>
      </c>
      <c r="R32">
        <v>22</v>
      </c>
      <c r="S32" s="3">
        <f t="shared" si="4"/>
        <v>0.9497487437185931</v>
      </c>
      <c r="T32" s="3">
        <f t="shared" si="5"/>
        <v>6.241206030150754</v>
      </c>
    </row>
    <row r="33" spans="2:20" ht="13.5">
      <c r="B33" t="s">
        <v>76</v>
      </c>
      <c r="C33">
        <v>51</v>
      </c>
      <c r="D33" s="3">
        <f t="shared" si="3"/>
        <v>3.787330316742081</v>
      </c>
      <c r="E33">
        <v>3</v>
      </c>
      <c r="F33">
        <v>4</v>
      </c>
      <c r="G33">
        <v>34</v>
      </c>
      <c r="H33">
        <v>2</v>
      </c>
      <c r="I33" s="2">
        <f t="shared" si="6"/>
        <v>0.42857142857142855</v>
      </c>
      <c r="J33" s="8">
        <v>73.66666666666667</v>
      </c>
      <c r="K33">
        <v>0</v>
      </c>
      <c r="L33">
        <v>81</v>
      </c>
      <c r="M33">
        <v>27</v>
      </c>
      <c r="N33">
        <v>20</v>
      </c>
      <c r="O33">
        <v>0</v>
      </c>
      <c r="P33">
        <v>6</v>
      </c>
      <c r="Q33">
        <v>31</v>
      </c>
      <c r="R33">
        <v>31</v>
      </c>
      <c r="S33" s="3">
        <f t="shared" si="4"/>
        <v>1.3710407239819005</v>
      </c>
      <c r="T33" s="3">
        <f t="shared" si="5"/>
        <v>3.2986425339366514</v>
      </c>
    </row>
    <row r="34" spans="2:18" ht="13.5">
      <c r="B34" t="s">
        <v>134</v>
      </c>
      <c r="C34">
        <f>42+19</f>
        <v>61</v>
      </c>
      <c r="D34" s="3">
        <f t="shared" si="3"/>
        <v>3.5783132530120483</v>
      </c>
      <c r="E34">
        <f>5+0</f>
        <v>5</v>
      </c>
      <c r="F34">
        <f>1+0</f>
        <v>1</v>
      </c>
      <c r="G34">
        <v>0</v>
      </c>
      <c r="H34">
        <f>6+1</f>
        <v>7</v>
      </c>
      <c r="I34" s="2">
        <f t="shared" si="6"/>
        <v>0.8333333333333334</v>
      </c>
      <c r="J34" s="8">
        <f>64+19</f>
        <v>83</v>
      </c>
      <c r="K34">
        <v>0</v>
      </c>
      <c r="L34">
        <f>64+24</f>
        <v>88</v>
      </c>
      <c r="M34">
        <f>24+5</f>
        <v>29</v>
      </c>
      <c r="N34">
        <f>12+4</f>
        <v>16</v>
      </c>
      <c r="O34">
        <f>1+1</f>
        <v>2</v>
      </c>
      <c r="P34">
        <f>5+3</f>
        <v>8</v>
      </c>
      <c r="Q34">
        <f>26+8</f>
        <v>34</v>
      </c>
      <c r="R34">
        <f>25+8</f>
        <v>33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G36" sqref="G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7</v>
      </c>
      <c r="C2">
        <v>143</v>
      </c>
      <c r="D2" s="2">
        <f>F2/E2</f>
        <v>0.24640287769784172</v>
      </c>
      <c r="E2">
        <v>556</v>
      </c>
      <c r="F2">
        <v>137</v>
      </c>
      <c r="G2">
        <v>10</v>
      </c>
      <c r="H2">
        <v>35</v>
      </c>
      <c r="I2" s="2">
        <f>(F2+J2)/(E2+J2+M2)</f>
        <v>0.31260229132569556</v>
      </c>
      <c r="J2">
        <v>54</v>
      </c>
      <c r="K2">
        <v>85</v>
      </c>
      <c r="L2">
        <v>1</v>
      </c>
      <c r="M2">
        <v>1</v>
      </c>
      <c r="N2">
        <v>9</v>
      </c>
      <c r="O2">
        <v>10</v>
      </c>
      <c r="P2" s="2">
        <v>0.238</v>
      </c>
      <c r="Q2" s="2">
        <v>0.347</v>
      </c>
      <c r="R2" s="2">
        <f>I2+Q2</f>
        <v>0.6596022913256956</v>
      </c>
    </row>
    <row r="3" spans="1:18" ht="13.5">
      <c r="A3">
        <v>2</v>
      </c>
      <c r="B3" t="s">
        <v>49</v>
      </c>
      <c r="C3">
        <v>131</v>
      </c>
      <c r="D3" s="2">
        <f aca="true" t="shared" si="0" ref="D3:D17">F3/E3</f>
        <v>0.2772511848341232</v>
      </c>
      <c r="E3">
        <v>422</v>
      </c>
      <c r="F3">
        <v>117</v>
      </c>
      <c r="G3">
        <v>3</v>
      </c>
      <c r="H3">
        <v>28</v>
      </c>
      <c r="I3" s="2">
        <f aca="true" t="shared" si="1" ref="I3:I17">(F3+J3)/(E3+J3+M3)</f>
        <v>0.34549356223175964</v>
      </c>
      <c r="J3">
        <v>44</v>
      </c>
      <c r="K3">
        <v>45</v>
      </c>
      <c r="L3">
        <v>0</v>
      </c>
      <c r="M3">
        <v>0</v>
      </c>
      <c r="N3">
        <v>6</v>
      </c>
      <c r="O3">
        <v>4</v>
      </c>
      <c r="P3" s="2">
        <v>0.271</v>
      </c>
      <c r="Q3" s="2">
        <v>0.379</v>
      </c>
      <c r="R3" s="2">
        <f aca="true" t="shared" si="2" ref="R3:R17">I3+Q3</f>
        <v>0.7244935622317596</v>
      </c>
    </row>
    <row r="4" spans="1:18" ht="13.5">
      <c r="A4">
        <v>3</v>
      </c>
      <c r="B4" t="s">
        <v>51</v>
      </c>
      <c r="C4">
        <v>144</v>
      </c>
      <c r="D4" s="2">
        <f t="shared" si="0"/>
        <v>0.3504424778761062</v>
      </c>
      <c r="E4">
        <v>565</v>
      </c>
      <c r="F4">
        <v>198</v>
      </c>
      <c r="G4">
        <v>32</v>
      </c>
      <c r="H4">
        <v>106</v>
      </c>
      <c r="I4" s="2">
        <f t="shared" si="1"/>
        <v>0.41455696202531644</v>
      </c>
      <c r="J4">
        <v>64</v>
      </c>
      <c r="K4">
        <v>52</v>
      </c>
      <c r="L4">
        <v>0</v>
      </c>
      <c r="M4">
        <v>3</v>
      </c>
      <c r="N4">
        <v>0</v>
      </c>
      <c r="O4">
        <v>5</v>
      </c>
      <c r="P4" s="2">
        <v>0.361</v>
      </c>
      <c r="Q4" s="2">
        <v>0.634</v>
      </c>
      <c r="R4" s="2">
        <f t="shared" si="2"/>
        <v>1.0485569620253163</v>
      </c>
    </row>
    <row r="5" spans="1:18" ht="13.5">
      <c r="A5">
        <v>4</v>
      </c>
      <c r="B5" t="s">
        <v>93</v>
      </c>
      <c r="C5">
        <v>95</v>
      </c>
      <c r="D5" s="2">
        <f t="shared" si="0"/>
        <v>0.2725</v>
      </c>
      <c r="E5">
        <v>400</v>
      </c>
      <c r="F5">
        <v>109</v>
      </c>
      <c r="G5">
        <v>32</v>
      </c>
      <c r="H5">
        <v>89</v>
      </c>
      <c r="I5" s="2">
        <f t="shared" si="1"/>
        <v>0.29055690072639223</v>
      </c>
      <c r="J5">
        <v>11</v>
      </c>
      <c r="K5">
        <v>48</v>
      </c>
      <c r="L5">
        <v>0</v>
      </c>
      <c r="M5">
        <v>2</v>
      </c>
      <c r="N5">
        <v>2</v>
      </c>
      <c r="O5">
        <v>2</v>
      </c>
      <c r="P5" s="2">
        <v>0.274</v>
      </c>
      <c r="Q5" s="2">
        <v>0.588</v>
      </c>
      <c r="R5" s="2">
        <f t="shared" si="2"/>
        <v>0.8785569007263923</v>
      </c>
    </row>
    <row r="6" spans="1:18" ht="13.5">
      <c r="A6">
        <v>5</v>
      </c>
      <c r="B6" t="s">
        <v>62</v>
      </c>
      <c r="C6">
        <v>143</v>
      </c>
      <c r="D6" s="2">
        <f t="shared" si="0"/>
        <v>0.2654109589041096</v>
      </c>
      <c r="E6">
        <v>584</v>
      </c>
      <c r="F6">
        <v>155</v>
      </c>
      <c r="G6">
        <v>28</v>
      </c>
      <c r="H6">
        <v>83</v>
      </c>
      <c r="I6" s="2">
        <f t="shared" si="1"/>
        <v>0.30130293159609123</v>
      </c>
      <c r="J6">
        <v>30</v>
      </c>
      <c r="K6">
        <v>73</v>
      </c>
      <c r="L6">
        <v>0</v>
      </c>
      <c r="M6">
        <v>0</v>
      </c>
      <c r="N6">
        <v>3</v>
      </c>
      <c r="O6">
        <v>18</v>
      </c>
      <c r="P6" s="2">
        <v>0.29</v>
      </c>
      <c r="Q6" s="2">
        <v>0.459</v>
      </c>
      <c r="R6" s="2">
        <f t="shared" si="2"/>
        <v>0.7603029315960912</v>
      </c>
    </row>
    <row r="7" spans="1:18" ht="13.5">
      <c r="A7">
        <v>6</v>
      </c>
      <c r="B7" t="s">
        <v>63</v>
      </c>
      <c r="C7">
        <v>144</v>
      </c>
      <c r="D7" s="2">
        <f t="shared" si="0"/>
        <v>0.24336283185840707</v>
      </c>
      <c r="E7">
        <v>452</v>
      </c>
      <c r="F7">
        <v>110</v>
      </c>
      <c r="G7">
        <v>1</v>
      </c>
      <c r="H7">
        <v>37</v>
      </c>
      <c r="I7" s="2">
        <f t="shared" si="1"/>
        <v>0.28451882845188287</v>
      </c>
      <c r="J7">
        <v>26</v>
      </c>
      <c r="K7">
        <v>61</v>
      </c>
      <c r="L7">
        <v>2</v>
      </c>
      <c r="M7">
        <v>0</v>
      </c>
      <c r="N7">
        <v>3</v>
      </c>
      <c r="O7">
        <v>13</v>
      </c>
      <c r="P7" s="2">
        <v>0.275</v>
      </c>
      <c r="Q7" s="2">
        <v>0.281</v>
      </c>
      <c r="R7" s="2">
        <f t="shared" si="2"/>
        <v>0.5655188284518828</v>
      </c>
    </row>
    <row r="8" spans="1:18" ht="13.5">
      <c r="A8">
        <v>7</v>
      </c>
      <c r="B8" t="s">
        <v>2</v>
      </c>
      <c r="C8">
        <v>143</v>
      </c>
      <c r="D8" s="2">
        <f t="shared" si="0"/>
        <v>0.26865671641791045</v>
      </c>
      <c r="E8">
        <v>402</v>
      </c>
      <c r="F8">
        <v>108</v>
      </c>
      <c r="G8">
        <v>4</v>
      </c>
      <c r="H8">
        <v>34</v>
      </c>
      <c r="I8" s="2">
        <f t="shared" si="1"/>
        <v>0.30823529411764705</v>
      </c>
      <c r="J8">
        <v>23</v>
      </c>
      <c r="K8">
        <v>41</v>
      </c>
      <c r="L8">
        <v>3</v>
      </c>
      <c r="M8">
        <v>0</v>
      </c>
      <c r="N8">
        <v>4</v>
      </c>
      <c r="O8">
        <v>2</v>
      </c>
      <c r="P8" s="2">
        <v>0.25</v>
      </c>
      <c r="Q8" s="2">
        <v>0.383</v>
      </c>
      <c r="R8" s="2">
        <f t="shared" si="2"/>
        <v>0.6912352941176471</v>
      </c>
    </row>
    <row r="9" spans="1:18" ht="13.5">
      <c r="A9">
        <v>8</v>
      </c>
      <c r="B9" t="s">
        <v>132</v>
      </c>
      <c r="C9">
        <v>143</v>
      </c>
      <c r="D9" s="2">
        <f t="shared" si="0"/>
        <v>0.2630057803468208</v>
      </c>
      <c r="E9">
        <v>346</v>
      </c>
      <c r="F9">
        <v>91</v>
      </c>
      <c r="G9">
        <v>10</v>
      </c>
      <c r="H9">
        <v>40</v>
      </c>
      <c r="I9" s="2">
        <f t="shared" si="1"/>
        <v>0.29476584022038566</v>
      </c>
      <c r="J9">
        <v>16</v>
      </c>
      <c r="K9">
        <v>48</v>
      </c>
      <c r="L9">
        <v>0</v>
      </c>
      <c r="M9">
        <v>1</v>
      </c>
      <c r="N9">
        <v>4</v>
      </c>
      <c r="O9">
        <v>4</v>
      </c>
      <c r="P9" s="2">
        <v>0.308</v>
      </c>
      <c r="Q9" s="2">
        <v>0.408</v>
      </c>
      <c r="R9" s="2">
        <f t="shared" si="2"/>
        <v>0.7027658402203856</v>
      </c>
    </row>
    <row r="10" spans="1:18" ht="13.5">
      <c r="A10" s="1" t="s">
        <v>83</v>
      </c>
      <c r="B10" t="s">
        <v>3</v>
      </c>
      <c r="C10">
        <v>92</v>
      </c>
      <c r="D10" s="2">
        <f t="shared" si="0"/>
        <v>0.2421875</v>
      </c>
      <c r="E10">
        <v>128</v>
      </c>
      <c r="F10">
        <v>31</v>
      </c>
      <c r="G10">
        <v>5</v>
      </c>
      <c r="H10">
        <v>13</v>
      </c>
      <c r="I10" s="2">
        <f t="shared" si="1"/>
        <v>0.2706766917293233</v>
      </c>
      <c r="J10">
        <v>5</v>
      </c>
      <c r="K10">
        <v>22</v>
      </c>
      <c r="L10">
        <v>0</v>
      </c>
      <c r="M10">
        <v>0</v>
      </c>
      <c r="N10">
        <v>0</v>
      </c>
      <c r="O10">
        <v>0</v>
      </c>
      <c r="P10" s="2">
        <v>0.333</v>
      </c>
      <c r="Q10" s="2">
        <v>0.414</v>
      </c>
      <c r="R10" s="2">
        <f t="shared" si="2"/>
        <v>0.6846766917293232</v>
      </c>
    </row>
    <row r="11" spans="1:18" ht="13.5">
      <c r="A11" s="1" t="s">
        <v>5</v>
      </c>
      <c r="B11" t="s">
        <v>8</v>
      </c>
      <c r="C11">
        <v>41</v>
      </c>
      <c r="D11" s="2">
        <f t="shared" si="0"/>
        <v>0.175</v>
      </c>
      <c r="E11">
        <v>40</v>
      </c>
      <c r="F11">
        <v>7</v>
      </c>
      <c r="G11">
        <v>0</v>
      </c>
      <c r="H11">
        <v>2</v>
      </c>
      <c r="I11" s="2">
        <f t="shared" si="1"/>
        <v>0.21428571428571427</v>
      </c>
      <c r="J11">
        <v>2</v>
      </c>
      <c r="K11">
        <v>0</v>
      </c>
      <c r="L11">
        <v>0</v>
      </c>
      <c r="M11">
        <v>0</v>
      </c>
      <c r="N11">
        <v>0</v>
      </c>
      <c r="O11">
        <v>2</v>
      </c>
      <c r="P11" s="2">
        <v>0.167</v>
      </c>
      <c r="Q11" s="2">
        <v>0.2</v>
      </c>
      <c r="R11" s="2">
        <f t="shared" si="2"/>
        <v>0.41428571428571426</v>
      </c>
    </row>
    <row r="12" spans="1:18" ht="13.5">
      <c r="A12" s="1" t="s">
        <v>5</v>
      </c>
      <c r="B12" t="s">
        <v>72</v>
      </c>
      <c r="C12">
        <v>122</v>
      </c>
      <c r="D12" s="2">
        <f t="shared" si="0"/>
        <v>0.2862903225806452</v>
      </c>
      <c r="E12">
        <v>248</v>
      </c>
      <c r="F12">
        <v>71</v>
      </c>
      <c r="G12">
        <v>2</v>
      </c>
      <c r="H12">
        <v>37</v>
      </c>
      <c r="I12" s="2">
        <f t="shared" si="1"/>
        <v>0.313953488372093</v>
      </c>
      <c r="J12">
        <v>10</v>
      </c>
      <c r="K12">
        <v>36</v>
      </c>
      <c r="L12">
        <v>1</v>
      </c>
      <c r="M12">
        <v>0</v>
      </c>
      <c r="N12">
        <v>0</v>
      </c>
      <c r="O12">
        <v>3</v>
      </c>
      <c r="P12" s="2">
        <v>0.329</v>
      </c>
      <c r="Q12" s="2">
        <v>0.379</v>
      </c>
      <c r="R12" s="2">
        <f t="shared" si="2"/>
        <v>0.692953488372093</v>
      </c>
    </row>
    <row r="13" spans="1:18" ht="13.5">
      <c r="A13" s="1" t="s">
        <v>5</v>
      </c>
      <c r="B13" t="s">
        <v>57</v>
      </c>
      <c r="C13">
        <v>109</v>
      </c>
      <c r="D13" s="2">
        <f t="shared" si="0"/>
        <v>0.28</v>
      </c>
      <c r="E13">
        <v>150</v>
      </c>
      <c r="F13">
        <v>42</v>
      </c>
      <c r="G13">
        <v>0</v>
      </c>
      <c r="H13">
        <v>7</v>
      </c>
      <c r="I13" s="2">
        <f t="shared" si="1"/>
        <v>0.3076923076923077</v>
      </c>
      <c r="J13">
        <v>6</v>
      </c>
      <c r="K13">
        <v>19</v>
      </c>
      <c r="L13">
        <v>3</v>
      </c>
      <c r="M13">
        <v>0</v>
      </c>
      <c r="N13">
        <v>5</v>
      </c>
      <c r="O13">
        <v>3</v>
      </c>
      <c r="P13" s="2">
        <v>0.25</v>
      </c>
      <c r="Q13" s="2">
        <v>0.327</v>
      </c>
      <c r="R13" s="2">
        <f t="shared" si="2"/>
        <v>0.6346923076923077</v>
      </c>
    </row>
    <row r="14" spans="1:18" ht="13.5">
      <c r="A14" s="1" t="s">
        <v>5</v>
      </c>
      <c r="B14" t="s">
        <v>71</v>
      </c>
      <c r="C14">
        <v>69</v>
      </c>
      <c r="D14" s="2">
        <f t="shared" si="0"/>
        <v>0.17307692307692307</v>
      </c>
      <c r="E14">
        <v>52</v>
      </c>
      <c r="F14">
        <v>9</v>
      </c>
      <c r="G14">
        <v>2</v>
      </c>
      <c r="H14">
        <v>11</v>
      </c>
      <c r="I14" s="2">
        <f t="shared" si="1"/>
        <v>0.18867924528301888</v>
      </c>
      <c r="J14">
        <v>1</v>
      </c>
      <c r="K14">
        <v>9</v>
      </c>
      <c r="L14">
        <v>2</v>
      </c>
      <c r="M14">
        <v>0</v>
      </c>
      <c r="N14">
        <v>0</v>
      </c>
      <c r="O14">
        <v>0</v>
      </c>
      <c r="P14" s="2">
        <v>0.357</v>
      </c>
      <c r="Q14" s="2">
        <v>0.288</v>
      </c>
      <c r="R14" s="2">
        <f t="shared" si="2"/>
        <v>0.47667924528301886</v>
      </c>
    </row>
    <row r="15" spans="1:18" ht="13.5">
      <c r="A15" s="1" t="s">
        <v>5</v>
      </c>
      <c r="B15" t="s">
        <v>64</v>
      </c>
      <c r="C15">
        <v>65</v>
      </c>
      <c r="D15" s="2">
        <f t="shared" si="0"/>
        <v>0.2692307692307692</v>
      </c>
      <c r="E15">
        <v>78</v>
      </c>
      <c r="F15">
        <v>21</v>
      </c>
      <c r="G15">
        <v>0</v>
      </c>
      <c r="H15">
        <v>6</v>
      </c>
      <c r="I15" s="2">
        <f t="shared" si="1"/>
        <v>0.2875</v>
      </c>
      <c r="J15">
        <v>2</v>
      </c>
      <c r="K15">
        <v>12</v>
      </c>
      <c r="L15">
        <v>0</v>
      </c>
      <c r="M15">
        <v>0</v>
      </c>
      <c r="N15">
        <v>0</v>
      </c>
      <c r="O15">
        <v>1</v>
      </c>
      <c r="P15" s="2">
        <v>0.429</v>
      </c>
      <c r="Q15" s="2">
        <v>0.308</v>
      </c>
      <c r="R15" s="2">
        <f t="shared" si="2"/>
        <v>0.5954999999999999</v>
      </c>
    </row>
    <row r="16" spans="1:18" ht="13.5">
      <c r="A16" s="1" t="s">
        <v>5</v>
      </c>
      <c r="B16" t="s">
        <v>55</v>
      </c>
      <c r="C16">
        <v>69</v>
      </c>
      <c r="D16" s="2">
        <f t="shared" si="0"/>
        <v>0.2222222222222222</v>
      </c>
      <c r="E16">
        <v>72</v>
      </c>
      <c r="F16">
        <v>16</v>
      </c>
      <c r="G16">
        <v>0</v>
      </c>
      <c r="H16">
        <v>6</v>
      </c>
      <c r="I16" s="2">
        <f t="shared" si="1"/>
        <v>0.2328767123287671</v>
      </c>
      <c r="J16">
        <v>1</v>
      </c>
      <c r="K16">
        <v>15</v>
      </c>
      <c r="L16">
        <v>0</v>
      </c>
      <c r="M16">
        <v>0</v>
      </c>
      <c r="N16">
        <v>0</v>
      </c>
      <c r="O16">
        <v>1</v>
      </c>
      <c r="P16" s="2">
        <v>0.167</v>
      </c>
      <c r="Q16" s="2">
        <v>0.264</v>
      </c>
      <c r="R16" s="2">
        <f t="shared" si="2"/>
        <v>0.4968767123287671</v>
      </c>
    </row>
    <row r="17" spans="1:18" ht="13.5">
      <c r="A17" s="1" t="s">
        <v>5</v>
      </c>
      <c r="B17" t="s">
        <v>52</v>
      </c>
      <c r="C17">
        <v>108</v>
      </c>
      <c r="D17" s="2">
        <f t="shared" si="0"/>
        <v>0.34375</v>
      </c>
      <c r="E17">
        <v>96</v>
      </c>
      <c r="F17">
        <v>33</v>
      </c>
      <c r="G17">
        <v>2</v>
      </c>
      <c r="H17">
        <v>13</v>
      </c>
      <c r="I17" s="2">
        <f t="shared" si="1"/>
        <v>0.38235294117647056</v>
      </c>
      <c r="J17">
        <v>6</v>
      </c>
      <c r="K17">
        <v>13</v>
      </c>
      <c r="L17">
        <v>2</v>
      </c>
      <c r="M17">
        <v>0</v>
      </c>
      <c r="N17">
        <v>0</v>
      </c>
      <c r="O17">
        <v>2</v>
      </c>
      <c r="P17" s="2">
        <v>0.286</v>
      </c>
      <c r="Q17" s="2">
        <v>0.51</v>
      </c>
      <c r="R17" s="2">
        <f t="shared" si="2"/>
        <v>0.8923529411764706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65</v>
      </c>
      <c r="C21">
        <v>27</v>
      </c>
      <c r="D21" s="3">
        <f aca="true" t="shared" si="3" ref="D21:D33">R21/J21*9</f>
        <v>2.8497316636851515</v>
      </c>
      <c r="E21">
        <v>14</v>
      </c>
      <c r="F21">
        <v>9</v>
      </c>
      <c r="G21">
        <v>0</v>
      </c>
      <c r="H21">
        <v>0</v>
      </c>
      <c r="I21" s="2">
        <f>E21/(E21+F21)</f>
        <v>0.6086956521739131</v>
      </c>
      <c r="J21" s="8">
        <v>186.33333333333334</v>
      </c>
      <c r="K21">
        <v>4</v>
      </c>
      <c r="L21">
        <v>150</v>
      </c>
      <c r="M21">
        <v>142</v>
      </c>
      <c r="N21">
        <v>33</v>
      </c>
      <c r="O21">
        <v>4</v>
      </c>
      <c r="P21">
        <v>18</v>
      </c>
      <c r="Q21">
        <v>60</v>
      </c>
      <c r="R21">
        <v>59</v>
      </c>
      <c r="S21" s="3">
        <f aca="true" t="shared" si="4" ref="S21:S33">(L21+N21)/J21</f>
        <v>0.9821109123434705</v>
      </c>
      <c r="T21" s="3">
        <f aca="true" t="shared" si="5" ref="T21:T33">M21/J21*9</f>
        <v>6.858676207513417</v>
      </c>
    </row>
    <row r="22" spans="2:20" ht="13.5">
      <c r="B22" t="s">
        <v>59</v>
      </c>
      <c r="C22">
        <v>27</v>
      </c>
      <c r="D22" s="3">
        <f t="shared" si="3"/>
        <v>2.2298025134649913</v>
      </c>
      <c r="E22">
        <v>12</v>
      </c>
      <c r="F22">
        <v>6</v>
      </c>
      <c r="G22">
        <v>0</v>
      </c>
      <c r="H22">
        <v>0</v>
      </c>
      <c r="I22" s="2">
        <f aca="true" t="shared" si="6" ref="I22:I33">E22/(E22+F22)</f>
        <v>0.6666666666666666</v>
      </c>
      <c r="J22" s="8">
        <v>185.66666666666666</v>
      </c>
      <c r="K22">
        <v>4</v>
      </c>
      <c r="L22">
        <v>150</v>
      </c>
      <c r="M22">
        <v>142</v>
      </c>
      <c r="N22">
        <v>40</v>
      </c>
      <c r="O22">
        <v>4</v>
      </c>
      <c r="P22">
        <v>7</v>
      </c>
      <c r="Q22">
        <v>49</v>
      </c>
      <c r="R22">
        <v>46</v>
      </c>
      <c r="S22" s="3">
        <f t="shared" si="4"/>
        <v>1.0233393177737882</v>
      </c>
      <c r="T22" s="3">
        <f t="shared" si="5"/>
        <v>6.88330341113106</v>
      </c>
    </row>
    <row r="23" spans="2:20" ht="13.5">
      <c r="B23" t="s">
        <v>42</v>
      </c>
      <c r="C23">
        <v>26</v>
      </c>
      <c r="D23" s="3">
        <f t="shared" si="3"/>
        <v>4.004494382022472</v>
      </c>
      <c r="E23">
        <v>7</v>
      </c>
      <c r="F23">
        <v>7</v>
      </c>
      <c r="G23">
        <v>0</v>
      </c>
      <c r="H23">
        <v>0</v>
      </c>
      <c r="I23" s="2">
        <f t="shared" si="6"/>
        <v>0.5</v>
      </c>
      <c r="J23" s="8">
        <v>148.33333333333334</v>
      </c>
      <c r="K23">
        <v>2</v>
      </c>
      <c r="L23">
        <v>144</v>
      </c>
      <c r="M23">
        <v>55</v>
      </c>
      <c r="N23">
        <v>23</v>
      </c>
      <c r="O23">
        <v>4</v>
      </c>
      <c r="P23">
        <v>20</v>
      </c>
      <c r="Q23">
        <v>68</v>
      </c>
      <c r="R23">
        <v>66</v>
      </c>
      <c r="S23" s="3">
        <f t="shared" si="4"/>
        <v>1.1258426966292134</v>
      </c>
      <c r="T23" s="3">
        <f t="shared" si="5"/>
        <v>3.3370786516853927</v>
      </c>
    </row>
    <row r="24" spans="2:20" ht="13.5">
      <c r="B24" t="s">
        <v>66</v>
      </c>
      <c r="C24">
        <v>26</v>
      </c>
      <c r="D24" s="3">
        <f t="shared" si="3"/>
        <v>4.070063694267516</v>
      </c>
      <c r="E24">
        <v>6</v>
      </c>
      <c r="F24">
        <v>9</v>
      </c>
      <c r="G24">
        <v>0</v>
      </c>
      <c r="H24">
        <v>0</v>
      </c>
      <c r="I24" s="2">
        <f t="shared" si="6"/>
        <v>0.4</v>
      </c>
      <c r="J24" s="8">
        <v>157</v>
      </c>
      <c r="K24">
        <v>0</v>
      </c>
      <c r="L24">
        <v>163</v>
      </c>
      <c r="M24">
        <v>51</v>
      </c>
      <c r="N24">
        <v>36</v>
      </c>
      <c r="O24">
        <v>5</v>
      </c>
      <c r="P24">
        <v>19</v>
      </c>
      <c r="Q24">
        <v>74</v>
      </c>
      <c r="R24">
        <v>71</v>
      </c>
      <c r="S24" s="3">
        <f t="shared" si="4"/>
        <v>1.267515923566879</v>
      </c>
      <c r="T24" s="3">
        <f t="shared" si="5"/>
        <v>2.9235668789808917</v>
      </c>
    </row>
    <row r="25" spans="2:20" ht="13.5">
      <c r="B25" t="s">
        <v>60</v>
      </c>
      <c r="C25">
        <v>26</v>
      </c>
      <c r="D25" s="3">
        <f t="shared" si="3"/>
        <v>4.987684729064039</v>
      </c>
      <c r="E25">
        <v>8</v>
      </c>
      <c r="F25">
        <v>9</v>
      </c>
      <c r="G25">
        <v>0</v>
      </c>
      <c r="H25">
        <v>0</v>
      </c>
      <c r="I25" s="2">
        <f t="shared" si="6"/>
        <v>0.47058823529411764</v>
      </c>
      <c r="J25" s="8">
        <v>135.33333333333334</v>
      </c>
      <c r="K25">
        <v>2</v>
      </c>
      <c r="L25">
        <v>168</v>
      </c>
      <c r="M25">
        <v>44</v>
      </c>
      <c r="N25">
        <v>27</v>
      </c>
      <c r="O25">
        <v>0</v>
      </c>
      <c r="P25">
        <v>14</v>
      </c>
      <c r="Q25">
        <v>77</v>
      </c>
      <c r="R25">
        <v>75</v>
      </c>
      <c r="S25" s="3">
        <f t="shared" si="4"/>
        <v>1.440886699507389</v>
      </c>
      <c r="T25" s="3">
        <f t="shared" si="5"/>
        <v>2.926108374384236</v>
      </c>
    </row>
    <row r="26" spans="2:20" ht="13.5">
      <c r="B26" t="s">
        <v>130</v>
      </c>
      <c r="C26">
        <v>21</v>
      </c>
      <c r="D26" s="3">
        <f t="shared" si="3"/>
        <v>3.75</v>
      </c>
      <c r="E26">
        <v>4</v>
      </c>
      <c r="F26">
        <v>4</v>
      </c>
      <c r="G26">
        <v>0</v>
      </c>
      <c r="H26">
        <v>0</v>
      </c>
      <c r="I26" s="2">
        <f t="shared" si="6"/>
        <v>0.5</v>
      </c>
      <c r="J26" s="8">
        <v>120</v>
      </c>
      <c r="K26">
        <v>0</v>
      </c>
      <c r="L26">
        <v>106</v>
      </c>
      <c r="M26">
        <v>26</v>
      </c>
      <c r="N26">
        <v>32</v>
      </c>
      <c r="O26">
        <v>3</v>
      </c>
      <c r="P26">
        <v>16</v>
      </c>
      <c r="Q26">
        <v>52</v>
      </c>
      <c r="R26">
        <v>50</v>
      </c>
      <c r="S26" s="3">
        <f t="shared" si="4"/>
        <v>1.15</v>
      </c>
      <c r="T26" s="3">
        <f t="shared" si="5"/>
        <v>1.9500000000000002</v>
      </c>
    </row>
    <row r="27" spans="2:20" ht="13.5">
      <c r="B27" t="s">
        <v>131</v>
      </c>
      <c r="C27">
        <v>29</v>
      </c>
      <c r="D27" s="3">
        <f t="shared" si="3"/>
        <v>6.66</v>
      </c>
      <c r="E27">
        <v>4</v>
      </c>
      <c r="F27">
        <v>6</v>
      </c>
      <c r="G27">
        <v>0</v>
      </c>
      <c r="H27">
        <v>1</v>
      </c>
      <c r="I27" s="2">
        <f t="shared" si="6"/>
        <v>0.4</v>
      </c>
      <c r="J27" s="8">
        <v>50</v>
      </c>
      <c r="K27">
        <v>0</v>
      </c>
      <c r="L27">
        <v>60</v>
      </c>
      <c r="M27">
        <v>30</v>
      </c>
      <c r="N27">
        <v>12</v>
      </c>
      <c r="O27">
        <v>3</v>
      </c>
      <c r="P27">
        <v>11</v>
      </c>
      <c r="Q27">
        <v>37</v>
      </c>
      <c r="R27">
        <v>37</v>
      </c>
      <c r="S27" s="3">
        <f t="shared" si="4"/>
        <v>1.44</v>
      </c>
      <c r="T27" s="3">
        <f t="shared" si="5"/>
        <v>5.3999999999999995</v>
      </c>
    </row>
    <row r="28" spans="2:20" ht="13.5">
      <c r="B28" t="s">
        <v>92</v>
      </c>
      <c r="C28">
        <v>26</v>
      </c>
      <c r="D28" s="3">
        <f t="shared" si="3"/>
        <v>4.846153846153846</v>
      </c>
      <c r="E28">
        <v>3</v>
      </c>
      <c r="F28">
        <v>2</v>
      </c>
      <c r="G28">
        <v>1</v>
      </c>
      <c r="H28">
        <v>2</v>
      </c>
      <c r="I28" s="2">
        <f t="shared" si="6"/>
        <v>0.6</v>
      </c>
      <c r="J28" s="8">
        <v>39</v>
      </c>
      <c r="K28">
        <v>0</v>
      </c>
      <c r="L28">
        <v>45</v>
      </c>
      <c r="M28">
        <v>5</v>
      </c>
      <c r="N28">
        <v>6</v>
      </c>
      <c r="O28">
        <v>3</v>
      </c>
      <c r="P28">
        <v>4</v>
      </c>
      <c r="Q28">
        <v>21</v>
      </c>
      <c r="R28">
        <v>21</v>
      </c>
      <c r="S28" s="3">
        <f t="shared" si="4"/>
        <v>1.3076923076923077</v>
      </c>
      <c r="T28" s="3">
        <f t="shared" si="5"/>
        <v>1.1538461538461537</v>
      </c>
    </row>
    <row r="29" spans="2:20" ht="13.5">
      <c r="B29" t="s">
        <v>95</v>
      </c>
      <c r="C29">
        <v>39</v>
      </c>
      <c r="D29" s="3">
        <f t="shared" si="3"/>
        <v>1.7419354838709677</v>
      </c>
      <c r="E29">
        <v>5</v>
      </c>
      <c r="F29">
        <v>1</v>
      </c>
      <c r="G29">
        <v>0</v>
      </c>
      <c r="H29">
        <v>2</v>
      </c>
      <c r="I29" s="2">
        <f t="shared" si="6"/>
        <v>0.8333333333333334</v>
      </c>
      <c r="J29" s="8">
        <v>62</v>
      </c>
      <c r="K29">
        <v>0</v>
      </c>
      <c r="L29">
        <v>49</v>
      </c>
      <c r="M29">
        <v>20</v>
      </c>
      <c r="N29">
        <v>6</v>
      </c>
      <c r="O29">
        <v>0</v>
      </c>
      <c r="P29">
        <v>3</v>
      </c>
      <c r="Q29">
        <v>13</v>
      </c>
      <c r="R29">
        <v>12</v>
      </c>
      <c r="S29" s="3">
        <f t="shared" si="4"/>
        <v>0.8870967741935484</v>
      </c>
      <c r="T29" s="3">
        <f t="shared" si="5"/>
        <v>2.903225806451613</v>
      </c>
    </row>
    <row r="30" spans="2:20" ht="13.5">
      <c r="B30" t="s">
        <v>193</v>
      </c>
      <c r="C30">
        <v>37</v>
      </c>
      <c r="D30" s="3">
        <f t="shared" si="3"/>
        <v>2.5</v>
      </c>
      <c r="E30">
        <v>3</v>
      </c>
      <c r="F30">
        <v>2</v>
      </c>
      <c r="G30">
        <v>1</v>
      </c>
      <c r="H30">
        <v>4</v>
      </c>
      <c r="I30" s="2">
        <f t="shared" si="6"/>
        <v>0.6</v>
      </c>
      <c r="J30" s="8">
        <v>54</v>
      </c>
      <c r="K30">
        <v>0</v>
      </c>
      <c r="L30">
        <v>50</v>
      </c>
      <c r="M30">
        <v>31</v>
      </c>
      <c r="N30">
        <v>13</v>
      </c>
      <c r="O30">
        <v>1</v>
      </c>
      <c r="P30">
        <v>4</v>
      </c>
      <c r="Q30">
        <v>17</v>
      </c>
      <c r="R30">
        <v>15</v>
      </c>
      <c r="S30" s="3">
        <f t="shared" si="4"/>
        <v>1.1666666666666667</v>
      </c>
      <c r="T30" s="3">
        <f t="shared" si="5"/>
        <v>5.166666666666667</v>
      </c>
    </row>
    <row r="31" spans="2:20" ht="13.5">
      <c r="B31" t="s">
        <v>67</v>
      </c>
      <c r="C31">
        <v>40</v>
      </c>
      <c r="D31" s="3">
        <f t="shared" si="3"/>
        <v>4.378378378378379</v>
      </c>
      <c r="E31">
        <v>4</v>
      </c>
      <c r="F31">
        <v>3</v>
      </c>
      <c r="G31">
        <v>1</v>
      </c>
      <c r="H31">
        <v>3</v>
      </c>
      <c r="I31" s="2">
        <f t="shared" si="6"/>
        <v>0.5714285714285714</v>
      </c>
      <c r="J31" s="8">
        <v>61.666666666666664</v>
      </c>
      <c r="K31">
        <v>0</v>
      </c>
      <c r="L31">
        <v>59</v>
      </c>
      <c r="M31">
        <v>28</v>
      </c>
      <c r="N31">
        <v>17</v>
      </c>
      <c r="O31">
        <v>0</v>
      </c>
      <c r="P31">
        <v>10</v>
      </c>
      <c r="Q31">
        <v>30</v>
      </c>
      <c r="R31">
        <v>30</v>
      </c>
      <c r="S31" s="3">
        <f t="shared" si="4"/>
        <v>1.2324324324324325</v>
      </c>
      <c r="T31" s="3">
        <f t="shared" si="5"/>
        <v>4.0864864864864865</v>
      </c>
    </row>
    <row r="32" spans="2:20" ht="13.5">
      <c r="B32" t="s">
        <v>96</v>
      </c>
      <c r="C32">
        <v>58</v>
      </c>
      <c r="D32" s="3">
        <f t="shared" si="3"/>
        <v>6.171428571428572</v>
      </c>
      <c r="E32">
        <v>1</v>
      </c>
      <c r="F32">
        <v>12</v>
      </c>
      <c r="G32">
        <v>37</v>
      </c>
      <c r="H32">
        <v>3</v>
      </c>
      <c r="I32" s="2">
        <f t="shared" si="6"/>
        <v>0.07692307692307693</v>
      </c>
      <c r="J32" s="8">
        <v>70</v>
      </c>
      <c r="K32">
        <v>0</v>
      </c>
      <c r="L32">
        <v>89</v>
      </c>
      <c r="M32">
        <v>21</v>
      </c>
      <c r="N32">
        <v>14</v>
      </c>
      <c r="O32">
        <v>1</v>
      </c>
      <c r="P32">
        <v>10</v>
      </c>
      <c r="Q32">
        <v>48</v>
      </c>
      <c r="R32">
        <v>48</v>
      </c>
      <c r="S32" s="3">
        <f t="shared" si="4"/>
        <v>1.4714285714285715</v>
      </c>
      <c r="T32" s="3">
        <f t="shared" si="5"/>
        <v>2.6999999999999997</v>
      </c>
    </row>
    <row r="33" spans="2:20" ht="13.5">
      <c r="B33" t="s">
        <v>134</v>
      </c>
      <c r="C33">
        <v>7</v>
      </c>
      <c r="D33" s="3">
        <f t="shared" si="3"/>
        <v>1.4594594594594592</v>
      </c>
      <c r="E33">
        <v>1</v>
      </c>
      <c r="F33">
        <v>0</v>
      </c>
      <c r="G33">
        <v>0</v>
      </c>
      <c r="H33">
        <v>0</v>
      </c>
      <c r="I33" s="2">
        <f t="shared" si="6"/>
        <v>1</v>
      </c>
      <c r="J33" s="8">
        <v>12.333333333333334</v>
      </c>
      <c r="K33">
        <v>0</v>
      </c>
      <c r="L33">
        <v>9</v>
      </c>
      <c r="M33">
        <v>3</v>
      </c>
      <c r="N33">
        <v>2</v>
      </c>
      <c r="O33">
        <v>0</v>
      </c>
      <c r="P33">
        <v>1</v>
      </c>
      <c r="Q33">
        <v>3</v>
      </c>
      <c r="R33">
        <v>2</v>
      </c>
      <c r="S33" s="3">
        <f t="shared" si="4"/>
        <v>0.8918918918918919</v>
      </c>
      <c r="T33" s="3">
        <f t="shared" si="5"/>
        <v>2.189189189189189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T20" sqref="T20:T32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48</v>
      </c>
      <c r="C2">
        <v>144</v>
      </c>
      <c r="D2" s="2">
        <f>F2/E2</f>
        <v>0.27839643652561247</v>
      </c>
      <c r="E2">
        <v>449</v>
      </c>
      <c r="F2">
        <v>125</v>
      </c>
      <c r="G2">
        <v>2</v>
      </c>
      <c r="H2">
        <v>22</v>
      </c>
      <c r="I2" s="2">
        <f>(F2+J2)/(E2+J2+M2)</f>
        <v>0.34545454545454546</v>
      </c>
      <c r="J2">
        <v>46</v>
      </c>
      <c r="K2">
        <v>36</v>
      </c>
      <c r="L2">
        <v>0</v>
      </c>
      <c r="M2">
        <v>0</v>
      </c>
      <c r="N2">
        <v>32</v>
      </c>
      <c r="O2">
        <v>4</v>
      </c>
      <c r="P2" s="2">
        <v>0.328</v>
      </c>
      <c r="Q2" s="2">
        <v>0.41</v>
      </c>
      <c r="R2" s="2">
        <f>I2+Q2</f>
        <v>0.7554545454545454</v>
      </c>
    </row>
    <row r="3" spans="1:18" ht="13.5">
      <c r="A3">
        <v>2</v>
      </c>
      <c r="B3" t="s">
        <v>50</v>
      </c>
      <c r="C3">
        <v>143</v>
      </c>
      <c r="D3" s="2">
        <f aca="true" t="shared" si="0" ref="D3:D17">F3/E3</f>
        <v>0.23426573426573427</v>
      </c>
      <c r="E3">
        <v>572</v>
      </c>
      <c r="F3">
        <v>134</v>
      </c>
      <c r="G3">
        <v>13</v>
      </c>
      <c r="H3">
        <v>59</v>
      </c>
      <c r="I3" s="2">
        <f aca="true" t="shared" si="1" ref="I3:I17">(F3+J3)/(E3+J3+M3)</f>
        <v>0.2857142857142857</v>
      </c>
      <c r="J3">
        <v>42</v>
      </c>
      <c r="K3">
        <v>104</v>
      </c>
      <c r="L3">
        <v>21</v>
      </c>
      <c r="M3">
        <v>2</v>
      </c>
      <c r="N3">
        <v>0</v>
      </c>
      <c r="O3">
        <v>13</v>
      </c>
      <c r="P3" s="2">
        <v>0.299</v>
      </c>
      <c r="Q3" s="2">
        <v>0.337</v>
      </c>
      <c r="R3" s="2">
        <f aca="true" t="shared" si="2" ref="R3:R17">I3+Q3</f>
        <v>0.6227142857142858</v>
      </c>
    </row>
    <row r="4" spans="1:18" ht="13.5">
      <c r="A4">
        <v>3</v>
      </c>
      <c r="B4" t="s">
        <v>49</v>
      </c>
      <c r="C4">
        <v>144</v>
      </c>
      <c r="D4" s="2">
        <f t="shared" si="0"/>
        <v>0.25125628140703515</v>
      </c>
      <c r="E4">
        <v>398</v>
      </c>
      <c r="F4">
        <v>100</v>
      </c>
      <c r="G4">
        <v>3</v>
      </c>
      <c r="H4">
        <v>26</v>
      </c>
      <c r="I4" s="2">
        <f t="shared" si="1"/>
        <v>0.3442982456140351</v>
      </c>
      <c r="J4">
        <v>57</v>
      </c>
      <c r="K4">
        <v>34</v>
      </c>
      <c r="L4">
        <v>0</v>
      </c>
      <c r="M4">
        <v>1</v>
      </c>
      <c r="N4">
        <v>21</v>
      </c>
      <c r="O4">
        <v>6</v>
      </c>
      <c r="P4" s="2">
        <v>0.2</v>
      </c>
      <c r="Q4" s="2">
        <v>0.344</v>
      </c>
      <c r="R4" s="2">
        <f t="shared" si="2"/>
        <v>0.6882982456140351</v>
      </c>
    </row>
    <row r="5" spans="1:18" ht="13.5">
      <c r="A5">
        <v>4</v>
      </c>
      <c r="B5" t="s">
        <v>194</v>
      </c>
      <c r="C5">
        <v>144</v>
      </c>
      <c r="D5" s="2">
        <f t="shared" si="0"/>
        <v>0.3096085409252669</v>
      </c>
      <c r="E5">
        <v>562</v>
      </c>
      <c r="F5">
        <v>174</v>
      </c>
      <c r="G5">
        <v>13</v>
      </c>
      <c r="H5">
        <v>83</v>
      </c>
      <c r="I5" s="2">
        <f t="shared" si="1"/>
        <v>0.37720706260032105</v>
      </c>
      <c r="J5">
        <v>61</v>
      </c>
      <c r="K5">
        <v>56</v>
      </c>
      <c r="L5">
        <v>0</v>
      </c>
      <c r="M5">
        <v>0</v>
      </c>
      <c r="N5">
        <v>32</v>
      </c>
      <c r="O5">
        <v>13</v>
      </c>
      <c r="P5" s="2">
        <v>0.406</v>
      </c>
      <c r="Q5" s="2">
        <v>0.457</v>
      </c>
      <c r="R5" s="2">
        <f t="shared" si="2"/>
        <v>0.8342070626003211</v>
      </c>
    </row>
    <row r="6" spans="1:18" ht="13.5">
      <c r="A6">
        <v>5</v>
      </c>
      <c r="B6" t="s">
        <v>53</v>
      </c>
      <c r="C6">
        <v>141</v>
      </c>
      <c r="D6" s="2">
        <f t="shared" si="0"/>
        <v>0.266304347826087</v>
      </c>
      <c r="E6">
        <v>552</v>
      </c>
      <c r="F6">
        <v>147</v>
      </c>
      <c r="G6">
        <v>4</v>
      </c>
      <c r="H6">
        <v>65</v>
      </c>
      <c r="I6" s="2">
        <f t="shared" si="1"/>
        <v>0.3147208121827411</v>
      </c>
      <c r="J6">
        <v>39</v>
      </c>
      <c r="K6">
        <v>58</v>
      </c>
      <c r="L6">
        <v>0</v>
      </c>
      <c r="M6">
        <v>0</v>
      </c>
      <c r="N6">
        <v>28</v>
      </c>
      <c r="O6">
        <v>0</v>
      </c>
      <c r="P6" s="2">
        <v>0.279</v>
      </c>
      <c r="Q6" s="2">
        <v>0.386</v>
      </c>
      <c r="R6" s="2">
        <f t="shared" si="2"/>
        <v>0.7007208121827411</v>
      </c>
    </row>
    <row r="7" spans="1:18" ht="13.5">
      <c r="A7">
        <v>6</v>
      </c>
      <c r="B7" t="s">
        <v>7</v>
      </c>
      <c r="C7">
        <v>144</v>
      </c>
      <c r="D7" s="2">
        <f t="shared" si="0"/>
        <v>0.22701149425287356</v>
      </c>
      <c r="E7">
        <v>348</v>
      </c>
      <c r="F7">
        <v>79</v>
      </c>
      <c r="G7">
        <v>8</v>
      </c>
      <c r="H7">
        <v>44</v>
      </c>
      <c r="I7" s="2">
        <f t="shared" si="1"/>
        <v>0.30310880829015546</v>
      </c>
      <c r="J7">
        <v>38</v>
      </c>
      <c r="K7">
        <v>48</v>
      </c>
      <c r="L7">
        <v>10</v>
      </c>
      <c r="M7">
        <v>0</v>
      </c>
      <c r="N7">
        <v>3</v>
      </c>
      <c r="O7">
        <v>4</v>
      </c>
      <c r="P7" s="2">
        <v>0.233</v>
      </c>
      <c r="Q7" s="2">
        <v>0.356</v>
      </c>
      <c r="R7" s="2">
        <f t="shared" si="2"/>
        <v>0.6591088082901555</v>
      </c>
    </row>
    <row r="8" spans="1:18" ht="13.5">
      <c r="A8">
        <v>7</v>
      </c>
      <c r="B8" t="s">
        <v>81</v>
      </c>
      <c r="C8">
        <v>144</v>
      </c>
      <c r="D8" s="2">
        <f t="shared" si="0"/>
        <v>0.22028985507246376</v>
      </c>
      <c r="E8">
        <v>345</v>
      </c>
      <c r="F8">
        <v>76</v>
      </c>
      <c r="G8">
        <v>2</v>
      </c>
      <c r="H8">
        <v>20</v>
      </c>
      <c r="I8" s="2">
        <f t="shared" si="1"/>
        <v>0.27297297297297296</v>
      </c>
      <c r="J8">
        <v>25</v>
      </c>
      <c r="K8">
        <v>47</v>
      </c>
      <c r="L8">
        <v>14</v>
      </c>
      <c r="M8">
        <v>0</v>
      </c>
      <c r="N8">
        <v>4</v>
      </c>
      <c r="O8">
        <v>17</v>
      </c>
      <c r="P8" s="2">
        <v>0.18</v>
      </c>
      <c r="Q8" s="2">
        <v>0.278</v>
      </c>
      <c r="R8" s="2">
        <f t="shared" si="2"/>
        <v>0.550972972972973</v>
      </c>
    </row>
    <row r="9" spans="1:18" ht="13.5">
      <c r="A9">
        <v>8</v>
      </c>
      <c r="B9" t="s">
        <v>69</v>
      </c>
      <c r="C9">
        <v>144</v>
      </c>
      <c r="D9" s="2">
        <f t="shared" si="0"/>
        <v>0.24444444444444444</v>
      </c>
      <c r="E9">
        <v>360</v>
      </c>
      <c r="F9">
        <v>88</v>
      </c>
      <c r="G9">
        <v>2</v>
      </c>
      <c r="H9">
        <v>23</v>
      </c>
      <c r="I9" s="2">
        <f t="shared" si="1"/>
        <v>0.2700534759358289</v>
      </c>
      <c r="J9">
        <v>13</v>
      </c>
      <c r="K9">
        <v>53</v>
      </c>
      <c r="L9">
        <v>4</v>
      </c>
      <c r="M9">
        <v>1</v>
      </c>
      <c r="N9">
        <v>3</v>
      </c>
      <c r="O9">
        <v>1</v>
      </c>
      <c r="P9" s="2">
        <v>0.237</v>
      </c>
      <c r="Q9" s="2">
        <v>0.308</v>
      </c>
      <c r="R9" s="2">
        <f t="shared" si="2"/>
        <v>0.5780534759358289</v>
      </c>
    </row>
    <row r="10" spans="1:18" ht="13.5">
      <c r="A10" s="1" t="s">
        <v>83</v>
      </c>
      <c r="B10" t="s">
        <v>195</v>
      </c>
      <c r="C10">
        <v>137</v>
      </c>
      <c r="D10" s="2">
        <f t="shared" si="0"/>
        <v>0.27715355805243447</v>
      </c>
      <c r="E10">
        <v>267</v>
      </c>
      <c r="F10">
        <v>74</v>
      </c>
      <c r="G10">
        <v>25</v>
      </c>
      <c r="H10">
        <v>52</v>
      </c>
      <c r="I10" s="2">
        <f t="shared" si="1"/>
        <v>0.29304029304029305</v>
      </c>
      <c r="J10">
        <v>6</v>
      </c>
      <c r="K10">
        <v>22</v>
      </c>
      <c r="L10">
        <v>0</v>
      </c>
      <c r="M10">
        <v>0</v>
      </c>
      <c r="N10">
        <v>3</v>
      </c>
      <c r="O10">
        <v>3</v>
      </c>
      <c r="P10" s="2">
        <v>0.262</v>
      </c>
      <c r="Q10" s="2">
        <v>0.596</v>
      </c>
      <c r="R10" s="2">
        <f t="shared" si="2"/>
        <v>0.889040293040293</v>
      </c>
    </row>
    <row r="11" spans="1:18" ht="13.5">
      <c r="A11" s="1" t="s">
        <v>5</v>
      </c>
      <c r="B11" t="s">
        <v>132</v>
      </c>
      <c r="C11">
        <v>85</v>
      </c>
      <c r="D11" s="2">
        <f t="shared" si="0"/>
        <v>0.14942528735632185</v>
      </c>
      <c r="E11">
        <v>87</v>
      </c>
      <c r="F11">
        <v>13</v>
      </c>
      <c r="G11">
        <v>1</v>
      </c>
      <c r="H11">
        <v>7</v>
      </c>
      <c r="I11" s="2">
        <f t="shared" si="1"/>
        <v>0.17777777777777778</v>
      </c>
      <c r="J11">
        <v>3</v>
      </c>
      <c r="K11">
        <v>13</v>
      </c>
      <c r="L11">
        <v>0</v>
      </c>
      <c r="M11">
        <v>0</v>
      </c>
      <c r="N11">
        <v>0</v>
      </c>
      <c r="O11">
        <v>0</v>
      </c>
      <c r="P11" s="2">
        <v>0.107</v>
      </c>
      <c r="Q11" s="2">
        <v>0.218</v>
      </c>
      <c r="R11" s="2">
        <f t="shared" si="2"/>
        <v>0.3957777777777778</v>
      </c>
    </row>
    <row r="12" spans="1:18" ht="13.5">
      <c r="A12" s="1" t="s">
        <v>5</v>
      </c>
      <c r="B12" t="s">
        <v>8</v>
      </c>
      <c r="C12">
        <v>93</v>
      </c>
      <c r="D12" s="2">
        <f t="shared" si="0"/>
        <v>0.24</v>
      </c>
      <c r="E12">
        <v>50</v>
      </c>
      <c r="F12">
        <v>12</v>
      </c>
      <c r="G12">
        <v>0</v>
      </c>
      <c r="H12">
        <v>5</v>
      </c>
      <c r="I12" s="2">
        <f t="shared" si="1"/>
        <v>0.3333333333333333</v>
      </c>
      <c r="J12">
        <v>7</v>
      </c>
      <c r="K12">
        <v>3</v>
      </c>
      <c r="L12">
        <v>0</v>
      </c>
      <c r="M12">
        <v>0</v>
      </c>
      <c r="N12">
        <v>0</v>
      </c>
      <c r="O12">
        <v>1</v>
      </c>
      <c r="P12" s="2">
        <v>0.417</v>
      </c>
      <c r="Q12" s="2">
        <v>0.3</v>
      </c>
      <c r="R12" s="2">
        <f t="shared" si="2"/>
        <v>0.6333333333333333</v>
      </c>
    </row>
    <row r="13" spans="1:18" ht="13.5">
      <c r="A13" s="1" t="s">
        <v>5</v>
      </c>
      <c r="B13" t="s">
        <v>64</v>
      </c>
      <c r="C13">
        <v>119</v>
      </c>
      <c r="D13" s="2">
        <f t="shared" si="0"/>
        <v>0.19090909090909092</v>
      </c>
      <c r="E13">
        <v>110</v>
      </c>
      <c r="F13">
        <v>21</v>
      </c>
      <c r="G13">
        <v>0</v>
      </c>
      <c r="H13">
        <v>8</v>
      </c>
      <c r="I13" s="2">
        <f t="shared" si="1"/>
        <v>0.25833333333333336</v>
      </c>
      <c r="J13">
        <v>10</v>
      </c>
      <c r="K13">
        <v>22</v>
      </c>
      <c r="L13">
        <v>0</v>
      </c>
      <c r="M13">
        <v>0</v>
      </c>
      <c r="N13">
        <v>1</v>
      </c>
      <c r="O13">
        <v>1</v>
      </c>
      <c r="P13" s="2">
        <v>0.25</v>
      </c>
      <c r="Q13" s="2">
        <v>0.236</v>
      </c>
      <c r="R13" s="2">
        <f t="shared" si="2"/>
        <v>0.49433333333333335</v>
      </c>
    </row>
    <row r="14" spans="1:18" ht="13.5">
      <c r="A14" s="1" t="s">
        <v>5</v>
      </c>
      <c r="B14" t="s">
        <v>143</v>
      </c>
      <c r="C14">
        <v>93</v>
      </c>
      <c r="D14" s="2">
        <f t="shared" si="0"/>
        <v>0.24528301886792453</v>
      </c>
      <c r="E14">
        <v>53</v>
      </c>
      <c r="F14">
        <v>13</v>
      </c>
      <c r="G14">
        <v>0</v>
      </c>
      <c r="H14">
        <v>11</v>
      </c>
      <c r="I14" s="2">
        <f t="shared" si="1"/>
        <v>0.2982456140350877</v>
      </c>
      <c r="J14">
        <v>4</v>
      </c>
      <c r="K14">
        <v>7</v>
      </c>
      <c r="L14">
        <v>1</v>
      </c>
      <c r="M14">
        <v>0</v>
      </c>
      <c r="N14">
        <v>2</v>
      </c>
      <c r="O14">
        <v>2</v>
      </c>
      <c r="P14" s="2">
        <v>0.471</v>
      </c>
      <c r="Q14" s="2">
        <v>0.377</v>
      </c>
      <c r="R14" s="2">
        <f t="shared" si="2"/>
        <v>0.6752456140350878</v>
      </c>
    </row>
    <row r="15" spans="1:18" ht="13.5">
      <c r="A15" s="1" t="s">
        <v>5</v>
      </c>
      <c r="B15" t="s">
        <v>56</v>
      </c>
      <c r="C15">
        <v>75</v>
      </c>
      <c r="D15" s="2">
        <f t="shared" si="0"/>
        <v>0.30526315789473685</v>
      </c>
      <c r="E15">
        <v>95</v>
      </c>
      <c r="F15">
        <v>29</v>
      </c>
      <c r="G15">
        <v>1</v>
      </c>
      <c r="H15">
        <v>8</v>
      </c>
      <c r="I15" s="2">
        <f t="shared" si="1"/>
        <v>0.34</v>
      </c>
      <c r="J15">
        <v>5</v>
      </c>
      <c r="K15">
        <v>6</v>
      </c>
      <c r="L15">
        <v>0</v>
      </c>
      <c r="M15">
        <v>0</v>
      </c>
      <c r="N15">
        <v>1</v>
      </c>
      <c r="O15">
        <v>3</v>
      </c>
      <c r="P15" s="2">
        <v>0.333</v>
      </c>
      <c r="Q15" s="2">
        <v>0.453</v>
      </c>
      <c r="R15" s="2">
        <f t="shared" si="2"/>
        <v>0.793</v>
      </c>
    </row>
    <row r="16" spans="1:18" ht="13.5">
      <c r="A16" s="1" t="s">
        <v>5</v>
      </c>
      <c r="B16" t="s">
        <v>54</v>
      </c>
      <c r="C16">
        <v>118</v>
      </c>
      <c r="D16" s="2">
        <f t="shared" si="0"/>
        <v>0.26737967914438504</v>
      </c>
      <c r="E16">
        <v>187</v>
      </c>
      <c r="F16">
        <v>50</v>
      </c>
      <c r="G16">
        <v>4</v>
      </c>
      <c r="H16">
        <v>25</v>
      </c>
      <c r="I16" s="2">
        <f t="shared" si="1"/>
        <v>0.2774869109947644</v>
      </c>
      <c r="J16">
        <v>3</v>
      </c>
      <c r="K16">
        <v>31</v>
      </c>
      <c r="L16">
        <v>3</v>
      </c>
      <c r="M16">
        <v>1</v>
      </c>
      <c r="N16">
        <v>0</v>
      </c>
      <c r="O16">
        <v>0</v>
      </c>
      <c r="P16" s="2">
        <v>0.265</v>
      </c>
      <c r="Q16" s="2">
        <v>0.417</v>
      </c>
      <c r="R16" s="2">
        <f t="shared" si="2"/>
        <v>0.6944869109947645</v>
      </c>
    </row>
    <row r="17" spans="1:18" ht="13.5">
      <c r="A17" s="1" t="s">
        <v>5</v>
      </c>
      <c r="B17" t="s">
        <v>71</v>
      </c>
      <c r="C17">
        <v>82</v>
      </c>
      <c r="D17" s="2">
        <f t="shared" si="0"/>
        <v>0.27586206896551724</v>
      </c>
      <c r="E17">
        <v>58</v>
      </c>
      <c r="F17">
        <v>16</v>
      </c>
      <c r="G17">
        <v>1</v>
      </c>
      <c r="H17">
        <v>9</v>
      </c>
      <c r="I17" s="2">
        <f t="shared" si="1"/>
        <v>0.328125</v>
      </c>
      <c r="J17">
        <v>5</v>
      </c>
      <c r="K17">
        <v>7</v>
      </c>
      <c r="L17">
        <v>2</v>
      </c>
      <c r="M17">
        <v>1</v>
      </c>
      <c r="N17">
        <v>1</v>
      </c>
      <c r="O17">
        <v>1</v>
      </c>
      <c r="P17" s="2">
        <v>0.211</v>
      </c>
      <c r="Q17" s="2">
        <v>0.379</v>
      </c>
      <c r="R17" s="2">
        <f t="shared" si="2"/>
        <v>0.707125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65</v>
      </c>
      <c r="C21">
        <v>28</v>
      </c>
      <c r="D21" s="3">
        <f aca="true" t="shared" si="3" ref="D21:D33">R21/J21*9</f>
        <v>3.6373056994818653</v>
      </c>
      <c r="E21">
        <v>10</v>
      </c>
      <c r="F21">
        <v>13</v>
      </c>
      <c r="G21">
        <v>0</v>
      </c>
      <c r="H21">
        <v>0</v>
      </c>
      <c r="I21" s="2">
        <f>E21/(E21+F21)</f>
        <v>0.43478260869565216</v>
      </c>
      <c r="J21" s="8">
        <v>193</v>
      </c>
      <c r="K21">
        <v>4</v>
      </c>
      <c r="L21">
        <v>192</v>
      </c>
      <c r="M21">
        <v>141</v>
      </c>
      <c r="N21">
        <v>36</v>
      </c>
      <c r="O21">
        <v>1</v>
      </c>
      <c r="P21">
        <v>24</v>
      </c>
      <c r="Q21">
        <v>79</v>
      </c>
      <c r="R21">
        <v>78</v>
      </c>
      <c r="S21" s="3">
        <f aca="true" t="shared" si="4" ref="S21:S32">(L21+N21)/J21</f>
        <v>1.1813471502590673</v>
      </c>
      <c r="T21" s="3">
        <f aca="true" t="shared" si="5" ref="T21:T32">M21/J21*9</f>
        <v>6.575129533678757</v>
      </c>
    </row>
    <row r="22" spans="2:20" ht="13.5">
      <c r="B22" t="s">
        <v>42</v>
      </c>
      <c r="C22">
        <v>28</v>
      </c>
      <c r="D22" s="3">
        <f t="shared" si="3"/>
        <v>2.937022900763359</v>
      </c>
      <c r="E22">
        <v>15</v>
      </c>
      <c r="F22">
        <v>6</v>
      </c>
      <c r="G22">
        <v>0</v>
      </c>
      <c r="H22">
        <v>0</v>
      </c>
      <c r="I22" s="2">
        <f aca="true" t="shared" si="6" ref="I22:I33">E22/(E22+F22)</f>
        <v>0.7142857142857143</v>
      </c>
      <c r="J22" s="8">
        <v>174.66666666666666</v>
      </c>
      <c r="K22">
        <v>1</v>
      </c>
      <c r="L22">
        <v>150</v>
      </c>
      <c r="M22">
        <v>60</v>
      </c>
      <c r="N22">
        <v>22</v>
      </c>
      <c r="O22">
        <v>4</v>
      </c>
      <c r="P22">
        <v>14</v>
      </c>
      <c r="Q22">
        <v>59</v>
      </c>
      <c r="R22">
        <v>57</v>
      </c>
      <c r="S22" s="3">
        <f t="shared" si="4"/>
        <v>0.984732824427481</v>
      </c>
      <c r="T22" s="3">
        <f t="shared" si="5"/>
        <v>3.0916030534351147</v>
      </c>
    </row>
    <row r="23" spans="2:20" ht="13.5">
      <c r="B23" t="s">
        <v>41</v>
      </c>
      <c r="C23">
        <v>28</v>
      </c>
      <c r="D23" s="3">
        <f t="shared" si="3"/>
        <v>3.502702702702703</v>
      </c>
      <c r="E23">
        <v>11</v>
      </c>
      <c r="F23">
        <v>8</v>
      </c>
      <c r="G23">
        <v>0</v>
      </c>
      <c r="H23">
        <v>0</v>
      </c>
      <c r="I23" s="2">
        <f t="shared" si="6"/>
        <v>0.5789473684210527</v>
      </c>
      <c r="J23" s="8">
        <v>185</v>
      </c>
      <c r="K23">
        <v>3</v>
      </c>
      <c r="L23">
        <v>166</v>
      </c>
      <c r="M23">
        <v>131</v>
      </c>
      <c r="N23">
        <v>58</v>
      </c>
      <c r="O23">
        <v>8</v>
      </c>
      <c r="P23">
        <v>23</v>
      </c>
      <c r="Q23">
        <v>72</v>
      </c>
      <c r="R23">
        <v>72</v>
      </c>
      <c r="S23" s="3">
        <f t="shared" si="4"/>
        <v>1.2108108108108109</v>
      </c>
      <c r="T23" s="3">
        <f t="shared" si="5"/>
        <v>6.372972972972973</v>
      </c>
    </row>
    <row r="24" spans="2:20" ht="13.5">
      <c r="B24" t="s">
        <v>80</v>
      </c>
      <c r="C24">
        <v>3</v>
      </c>
      <c r="D24" s="3">
        <f t="shared" si="3"/>
        <v>2.454545454545455</v>
      </c>
      <c r="E24">
        <v>1</v>
      </c>
      <c r="F24">
        <v>1</v>
      </c>
      <c r="G24">
        <v>0</v>
      </c>
      <c r="H24">
        <v>0</v>
      </c>
      <c r="I24" s="2">
        <f t="shared" si="6"/>
        <v>0.5</v>
      </c>
      <c r="J24" s="8">
        <v>18.333333333333332</v>
      </c>
      <c r="K24">
        <v>0</v>
      </c>
      <c r="L24">
        <v>17</v>
      </c>
      <c r="M24">
        <v>4</v>
      </c>
      <c r="N24">
        <v>4</v>
      </c>
      <c r="O24">
        <v>0</v>
      </c>
      <c r="P24">
        <v>1</v>
      </c>
      <c r="Q24">
        <v>5</v>
      </c>
      <c r="R24">
        <v>5</v>
      </c>
      <c r="S24" s="3">
        <f t="shared" si="4"/>
        <v>1.1454545454545455</v>
      </c>
      <c r="T24" s="3">
        <f t="shared" si="5"/>
        <v>1.9636363636363638</v>
      </c>
    </row>
    <row r="25" spans="2:20" ht="13.5">
      <c r="B25" t="s">
        <v>75</v>
      </c>
      <c r="C25">
        <v>6</v>
      </c>
      <c r="D25" s="3">
        <f t="shared" si="3"/>
        <v>3.391304347826087</v>
      </c>
      <c r="E25">
        <v>2</v>
      </c>
      <c r="F25">
        <v>2</v>
      </c>
      <c r="G25">
        <v>0</v>
      </c>
      <c r="H25">
        <v>0</v>
      </c>
      <c r="I25" s="2">
        <f t="shared" si="6"/>
        <v>0.5</v>
      </c>
      <c r="J25" s="8">
        <v>34.5</v>
      </c>
      <c r="K25">
        <v>1</v>
      </c>
      <c r="L25">
        <v>32</v>
      </c>
      <c r="M25">
        <v>15</v>
      </c>
      <c r="N25">
        <v>5</v>
      </c>
      <c r="O25">
        <v>0</v>
      </c>
      <c r="P25">
        <v>4</v>
      </c>
      <c r="Q25">
        <v>15</v>
      </c>
      <c r="R25">
        <v>13</v>
      </c>
      <c r="S25" s="3">
        <f t="shared" si="4"/>
        <v>1.0724637681159421</v>
      </c>
      <c r="T25" s="3">
        <f t="shared" si="5"/>
        <v>3.9130434782608696</v>
      </c>
    </row>
    <row r="26" spans="2:20" ht="13.5">
      <c r="B26" t="s">
        <v>130</v>
      </c>
      <c r="C26">
        <v>15</v>
      </c>
      <c r="D26" s="3">
        <f t="shared" si="3"/>
        <v>5.256637168141593</v>
      </c>
      <c r="E26">
        <v>1</v>
      </c>
      <c r="F26">
        <v>8</v>
      </c>
      <c r="G26">
        <v>0</v>
      </c>
      <c r="H26">
        <v>0</v>
      </c>
      <c r="I26" s="2">
        <f t="shared" si="6"/>
        <v>0.1111111111111111</v>
      </c>
      <c r="J26" s="8">
        <v>75.33333333333333</v>
      </c>
      <c r="K26">
        <v>1</v>
      </c>
      <c r="L26">
        <v>84</v>
      </c>
      <c r="M26">
        <v>26</v>
      </c>
      <c r="N26">
        <v>26</v>
      </c>
      <c r="O26">
        <v>1</v>
      </c>
      <c r="P26">
        <v>10</v>
      </c>
      <c r="Q26">
        <v>45</v>
      </c>
      <c r="R26">
        <v>44</v>
      </c>
      <c r="S26" s="3">
        <f t="shared" si="4"/>
        <v>1.4601769911504425</v>
      </c>
      <c r="T26" s="3">
        <f t="shared" si="5"/>
        <v>3.106194690265487</v>
      </c>
    </row>
    <row r="27" spans="2:20" ht="13.5">
      <c r="B27" t="s">
        <v>92</v>
      </c>
      <c r="C27">
        <v>45</v>
      </c>
      <c r="D27" s="3">
        <f t="shared" si="3"/>
        <v>6.376884422110553</v>
      </c>
      <c r="E27">
        <v>3</v>
      </c>
      <c r="F27">
        <v>6</v>
      </c>
      <c r="G27">
        <v>0</v>
      </c>
      <c r="H27">
        <v>7</v>
      </c>
      <c r="I27" s="2">
        <f t="shared" si="6"/>
        <v>0.3333333333333333</v>
      </c>
      <c r="J27" s="8">
        <v>66.33333333333333</v>
      </c>
      <c r="K27">
        <v>0</v>
      </c>
      <c r="L27">
        <v>94</v>
      </c>
      <c r="M27">
        <v>18</v>
      </c>
      <c r="N27">
        <v>18</v>
      </c>
      <c r="O27">
        <v>2</v>
      </c>
      <c r="P27">
        <v>12</v>
      </c>
      <c r="Q27">
        <v>50</v>
      </c>
      <c r="R27">
        <v>47</v>
      </c>
      <c r="S27" s="3">
        <f t="shared" si="4"/>
        <v>1.6884422110552766</v>
      </c>
      <c r="T27" s="3">
        <f t="shared" si="5"/>
        <v>2.442211055276382</v>
      </c>
    </row>
    <row r="28" spans="2:20" ht="13.5">
      <c r="B28" t="s">
        <v>131</v>
      </c>
      <c r="C28">
        <v>44</v>
      </c>
      <c r="D28" s="3">
        <f t="shared" si="3"/>
        <v>3.3303964757709252</v>
      </c>
      <c r="E28">
        <v>4</v>
      </c>
      <c r="F28">
        <v>6</v>
      </c>
      <c r="G28">
        <v>0</v>
      </c>
      <c r="H28">
        <v>4</v>
      </c>
      <c r="I28" s="2">
        <f t="shared" si="6"/>
        <v>0.4</v>
      </c>
      <c r="J28" s="8">
        <v>75.66666666666667</v>
      </c>
      <c r="K28">
        <v>0</v>
      </c>
      <c r="L28">
        <v>70</v>
      </c>
      <c r="M28">
        <v>41</v>
      </c>
      <c r="N28">
        <v>17</v>
      </c>
      <c r="O28">
        <v>2</v>
      </c>
      <c r="P28">
        <v>8</v>
      </c>
      <c r="Q28">
        <v>30</v>
      </c>
      <c r="R28">
        <v>28</v>
      </c>
      <c r="S28" s="3">
        <f t="shared" si="4"/>
        <v>1.1497797356828192</v>
      </c>
      <c r="T28" s="3">
        <f t="shared" si="5"/>
        <v>4.8766519823788546</v>
      </c>
    </row>
    <row r="29" spans="2:20" ht="13.5">
      <c r="B29" t="s">
        <v>95</v>
      </c>
      <c r="C29">
        <v>44</v>
      </c>
      <c r="D29" s="3">
        <f t="shared" si="3"/>
        <v>4.5</v>
      </c>
      <c r="E29">
        <v>4</v>
      </c>
      <c r="F29">
        <v>4</v>
      </c>
      <c r="G29">
        <v>1</v>
      </c>
      <c r="H29">
        <v>2</v>
      </c>
      <c r="I29" s="2">
        <f t="shared" si="6"/>
        <v>0.5</v>
      </c>
      <c r="J29" s="8">
        <v>78</v>
      </c>
      <c r="K29">
        <v>0</v>
      </c>
      <c r="L29">
        <v>84</v>
      </c>
      <c r="M29">
        <v>30</v>
      </c>
      <c r="N29">
        <v>20</v>
      </c>
      <c r="O29">
        <v>1</v>
      </c>
      <c r="P29">
        <v>7</v>
      </c>
      <c r="Q29">
        <v>39</v>
      </c>
      <c r="R29">
        <v>39</v>
      </c>
      <c r="S29" s="3">
        <f t="shared" si="4"/>
        <v>1.3333333333333333</v>
      </c>
      <c r="T29" s="3">
        <f t="shared" si="5"/>
        <v>3.4615384615384617</v>
      </c>
    </row>
    <row r="30" spans="2:20" ht="13.5">
      <c r="B30" t="s">
        <v>47</v>
      </c>
      <c r="C30">
        <v>49</v>
      </c>
      <c r="D30" s="3">
        <f t="shared" si="3"/>
        <v>2.4816176470588234</v>
      </c>
      <c r="E30">
        <v>4</v>
      </c>
      <c r="F30">
        <v>4</v>
      </c>
      <c r="G30">
        <v>0</v>
      </c>
      <c r="H30">
        <v>12</v>
      </c>
      <c r="I30" s="2">
        <f t="shared" si="6"/>
        <v>0.5</v>
      </c>
      <c r="J30" s="8">
        <v>90.66666666666667</v>
      </c>
      <c r="K30">
        <v>0</v>
      </c>
      <c r="L30">
        <v>78</v>
      </c>
      <c r="M30">
        <v>75</v>
      </c>
      <c r="N30">
        <v>18</v>
      </c>
      <c r="O30">
        <v>2</v>
      </c>
      <c r="P30">
        <v>6</v>
      </c>
      <c r="Q30">
        <v>25</v>
      </c>
      <c r="R30">
        <v>25</v>
      </c>
      <c r="S30" s="3">
        <f t="shared" si="4"/>
        <v>1.0588235294117647</v>
      </c>
      <c r="T30" s="3">
        <f t="shared" si="5"/>
        <v>7.44485294117647</v>
      </c>
    </row>
    <row r="31" spans="2:20" ht="13.5">
      <c r="B31" t="s">
        <v>46</v>
      </c>
      <c r="C31">
        <v>41</v>
      </c>
      <c r="D31" s="3">
        <f t="shared" si="3"/>
        <v>3.9049586776859506</v>
      </c>
      <c r="E31">
        <v>2</v>
      </c>
      <c r="F31">
        <v>6</v>
      </c>
      <c r="G31">
        <v>2</v>
      </c>
      <c r="H31">
        <v>2</v>
      </c>
      <c r="I31" s="2">
        <f t="shared" si="6"/>
        <v>0.25</v>
      </c>
      <c r="J31" s="8">
        <v>80.66666666666667</v>
      </c>
      <c r="K31">
        <v>0</v>
      </c>
      <c r="L31">
        <v>83</v>
      </c>
      <c r="M31">
        <v>24</v>
      </c>
      <c r="N31">
        <v>16</v>
      </c>
      <c r="O31">
        <v>1</v>
      </c>
      <c r="P31">
        <v>13</v>
      </c>
      <c r="Q31">
        <v>36</v>
      </c>
      <c r="R31">
        <v>35</v>
      </c>
      <c r="S31" s="3">
        <f t="shared" si="4"/>
        <v>1.2272727272727273</v>
      </c>
      <c r="T31" s="3">
        <f t="shared" si="5"/>
        <v>2.677685950413223</v>
      </c>
    </row>
    <row r="32" spans="2:20" ht="13.5">
      <c r="B32" t="s">
        <v>76</v>
      </c>
      <c r="C32">
        <v>47</v>
      </c>
      <c r="D32" s="3">
        <f t="shared" si="3"/>
        <v>3.4534883720930227</v>
      </c>
      <c r="E32">
        <v>2</v>
      </c>
      <c r="F32">
        <v>3</v>
      </c>
      <c r="G32">
        <v>36</v>
      </c>
      <c r="H32">
        <v>2</v>
      </c>
      <c r="I32" s="2">
        <f t="shared" si="6"/>
        <v>0.4</v>
      </c>
      <c r="J32" s="8">
        <v>57.333333333333336</v>
      </c>
      <c r="K32">
        <v>0</v>
      </c>
      <c r="L32">
        <v>62</v>
      </c>
      <c r="M32">
        <v>29</v>
      </c>
      <c r="N32">
        <v>12</v>
      </c>
      <c r="O32">
        <v>1</v>
      </c>
      <c r="P32">
        <v>8</v>
      </c>
      <c r="Q32">
        <v>24</v>
      </c>
      <c r="R32">
        <v>22</v>
      </c>
      <c r="S32" s="3">
        <f t="shared" si="4"/>
        <v>1.2906976744186045</v>
      </c>
      <c r="T32" s="3">
        <f t="shared" si="5"/>
        <v>4.552325581395349</v>
      </c>
    </row>
    <row r="33" spans="2:20" ht="13.5">
      <c r="B33" t="s">
        <v>134</v>
      </c>
      <c r="C33">
        <f>31+33+11</f>
        <v>75</v>
      </c>
      <c r="D33" s="3">
        <f t="shared" si="3"/>
        <v>3.926174496644295</v>
      </c>
      <c r="E33">
        <f>2+4+1</f>
        <v>7</v>
      </c>
      <c r="F33">
        <f>4+2+3</f>
        <v>9</v>
      </c>
      <c r="G33">
        <v>0</v>
      </c>
      <c r="H33">
        <f>3+4+0</f>
        <v>7</v>
      </c>
      <c r="I33" s="2">
        <f t="shared" si="6"/>
        <v>0.4375</v>
      </c>
      <c r="J33" s="8">
        <f>50.6666666666667+58+40.3333333333333</f>
        <v>149</v>
      </c>
      <c r="K33">
        <v>0</v>
      </c>
      <c r="L33">
        <f>61+60+43</f>
        <v>164</v>
      </c>
      <c r="M33">
        <f>12+21+9</f>
        <v>42</v>
      </c>
      <c r="N33">
        <f>13+15+15</f>
        <v>43</v>
      </c>
      <c r="O33">
        <f>0+1+0</f>
        <v>1</v>
      </c>
      <c r="P33">
        <f>9+2+3</f>
        <v>14</v>
      </c>
      <c r="Q33">
        <f>27+16+22</f>
        <v>65</v>
      </c>
      <c r="R33">
        <f>27+16+22</f>
        <v>65</v>
      </c>
      <c r="T33" s="3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T20" sqref="T20:T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48</v>
      </c>
      <c r="C2">
        <v>144</v>
      </c>
      <c r="D2" s="2">
        <f>F2/E2</f>
        <v>0.2449438202247191</v>
      </c>
      <c r="E2">
        <v>445</v>
      </c>
      <c r="F2">
        <v>109</v>
      </c>
      <c r="G2">
        <v>3</v>
      </c>
      <c r="H2">
        <v>23</v>
      </c>
      <c r="I2" s="2">
        <f>(F2+J2)/(E2+J2+M2)</f>
        <v>0.3184584178498986</v>
      </c>
      <c r="J2">
        <v>48</v>
      </c>
      <c r="K2">
        <v>32</v>
      </c>
      <c r="L2">
        <v>0</v>
      </c>
      <c r="M2">
        <v>0</v>
      </c>
      <c r="N2">
        <v>30</v>
      </c>
      <c r="O2">
        <v>1</v>
      </c>
      <c r="P2" s="2">
        <v>0.237</v>
      </c>
      <c r="Q2" s="2">
        <v>0.375</v>
      </c>
      <c r="R2" s="2">
        <f>I2+Q2</f>
        <v>0.6934584178498986</v>
      </c>
    </row>
    <row r="3" spans="1:18" ht="13.5">
      <c r="A3">
        <v>2</v>
      </c>
      <c r="B3" t="s">
        <v>6</v>
      </c>
      <c r="C3">
        <v>103</v>
      </c>
      <c r="D3" s="2">
        <f aca="true" t="shared" si="0" ref="D3:D17">F3/E3</f>
        <v>0.22121212121212122</v>
      </c>
      <c r="E3">
        <v>330</v>
      </c>
      <c r="F3">
        <v>73</v>
      </c>
      <c r="G3">
        <v>2</v>
      </c>
      <c r="H3">
        <v>16</v>
      </c>
      <c r="I3" s="2">
        <f aca="true" t="shared" si="1" ref="I3:I17">(F3+J3)/(E3+J3+M3)</f>
        <v>0.25072886297376096</v>
      </c>
      <c r="J3">
        <v>13</v>
      </c>
      <c r="K3">
        <v>40</v>
      </c>
      <c r="L3">
        <v>9</v>
      </c>
      <c r="M3">
        <v>0</v>
      </c>
      <c r="N3">
        <v>1</v>
      </c>
      <c r="O3">
        <v>8</v>
      </c>
      <c r="P3" s="2">
        <v>0.153</v>
      </c>
      <c r="Q3" s="2">
        <v>0.285</v>
      </c>
      <c r="R3" s="2">
        <f aca="true" t="shared" si="2" ref="R3:R17">I3+Q3</f>
        <v>0.5357288629737609</v>
      </c>
    </row>
    <row r="4" spans="1:18" ht="13.5">
      <c r="A4">
        <v>3</v>
      </c>
      <c r="B4" t="s">
        <v>196</v>
      </c>
      <c r="C4">
        <v>142</v>
      </c>
      <c r="D4" s="2">
        <f t="shared" si="0"/>
        <v>0.29809358752166376</v>
      </c>
      <c r="E4">
        <v>577</v>
      </c>
      <c r="F4">
        <v>172</v>
      </c>
      <c r="G4">
        <v>44</v>
      </c>
      <c r="H4">
        <v>122</v>
      </c>
      <c r="I4" s="2">
        <f t="shared" si="1"/>
        <v>0.3462157809983897</v>
      </c>
      <c r="J4">
        <v>43</v>
      </c>
      <c r="K4">
        <v>53</v>
      </c>
      <c r="L4">
        <v>0</v>
      </c>
      <c r="M4">
        <v>1</v>
      </c>
      <c r="N4">
        <v>0</v>
      </c>
      <c r="O4">
        <v>0</v>
      </c>
      <c r="P4" s="2">
        <v>0.35</v>
      </c>
      <c r="Q4" s="2">
        <v>0.633</v>
      </c>
      <c r="R4" s="2">
        <f t="shared" si="2"/>
        <v>0.9792157809983897</v>
      </c>
    </row>
    <row r="5" spans="1:18" ht="13.5">
      <c r="A5">
        <v>4</v>
      </c>
      <c r="B5" t="s">
        <v>197</v>
      </c>
      <c r="C5">
        <v>140</v>
      </c>
      <c r="D5" s="2">
        <f t="shared" si="0"/>
        <v>0.23958333333333334</v>
      </c>
      <c r="E5">
        <v>576</v>
      </c>
      <c r="F5">
        <v>138</v>
      </c>
      <c r="G5">
        <v>39</v>
      </c>
      <c r="H5">
        <v>106</v>
      </c>
      <c r="I5" s="2">
        <f t="shared" si="1"/>
        <v>0.26744186046511625</v>
      </c>
      <c r="J5">
        <v>23</v>
      </c>
      <c r="K5">
        <v>70</v>
      </c>
      <c r="L5">
        <v>0</v>
      </c>
      <c r="M5">
        <v>3</v>
      </c>
      <c r="N5">
        <v>6</v>
      </c>
      <c r="O5">
        <v>6</v>
      </c>
      <c r="P5" s="2">
        <v>0.268</v>
      </c>
      <c r="Q5" s="2">
        <v>0.479</v>
      </c>
      <c r="R5" s="2">
        <f t="shared" si="2"/>
        <v>0.7464418604651162</v>
      </c>
    </row>
    <row r="6" spans="1:18" ht="13.5">
      <c r="A6">
        <v>5</v>
      </c>
      <c r="B6" t="s">
        <v>62</v>
      </c>
      <c r="C6">
        <v>144</v>
      </c>
      <c r="D6" s="2">
        <f t="shared" si="0"/>
        <v>0.2553191489361702</v>
      </c>
      <c r="E6">
        <v>564</v>
      </c>
      <c r="F6">
        <v>144</v>
      </c>
      <c r="G6">
        <v>22</v>
      </c>
      <c r="H6">
        <v>69</v>
      </c>
      <c r="I6" s="2">
        <f t="shared" si="1"/>
        <v>0.28619528619528617</v>
      </c>
      <c r="J6">
        <v>26</v>
      </c>
      <c r="K6">
        <v>69</v>
      </c>
      <c r="L6">
        <v>0</v>
      </c>
      <c r="M6">
        <v>4</v>
      </c>
      <c r="N6">
        <v>9</v>
      </c>
      <c r="O6">
        <v>6</v>
      </c>
      <c r="P6" s="2">
        <v>0.217</v>
      </c>
      <c r="Q6" s="2">
        <v>0.427</v>
      </c>
      <c r="R6" s="2">
        <f t="shared" si="2"/>
        <v>0.7131952861952862</v>
      </c>
    </row>
    <row r="7" spans="1:18" ht="13.5">
      <c r="A7">
        <v>6</v>
      </c>
      <c r="B7" t="s">
        <v>63</v>
      </c>
      <c r="C7">
        <v>142</v>
      </c>
      <c r="D7" s="2">
        <f t="shared" si="0"/>
        <v>0.2671957671957672</v>
      </c>
      <c r="E7">
        <v>378</v>
      </c>
      <c r="F7">
        <v>101</v>
      </c>
      <c r="G7">
        <v>10</v>
      </c>
      <c r="H7">
        <v>34</v>
      </c>
      <c r="I7" s="2">
        <f t="shared" si="1"/>
        <v>0.29974811083123426</v>
      </c>
      <c r="J7">
        <v>18</v>
      </c>
      <c r="K7">
        <v>43</v>
      </c>
      <c r="L7">
        <v>3</v>
      </c>
      <c r="M7">
        <v>1</v>
      </c>
      <c r="N7">
        <v>3</v>
      </c>
      <c r="O7">
        <v>14</v>
      </c>
      <c r="P7" s="2">
        <v>0.271</v>
      </c>
      <c r="Q7" s="2">
        <v>0.389</v>
      </c>
      <c r="R7" s="2">
        <f t="shared" si="2"/>
        <v>0.6887481108312343</v>
      </c>
    </row>
    <row r="8" spans="1:18" ht="13.5">
      <c r="A8">
        <v>7</v>
      </c>
      <c r="B8" t="s">
        <v>81</v>
      </c>
      <c r="C8">
        <v>144</v>
      </c>
      <c r="D8" s="2">
        <f t="shared" si="0"/>
        <v>0.25205479452054796</v>
      </c>
      <c r="E8">
        <v>365</v>
      </c>
      <c r="F8">
        <v>92</v>
      </c>
      <c r="G8">
        <v>1</v>
      </c>
      <c r="H8">
        <v>29</v>
      </c>
      <c r="I8" s="2">
        <f t="shared" si="1"/>
        <v>0.29457364341085274</v>
      </c>
      <c r="J8">
        <v>22</v>
      </c>
      <c r="K8">
        <v>47</v>
      </c>
      <c r="L8">
        <v>8</v>
      </c>
      <c r="M8">
        <v>0</v>
      </c>
      <c r="N8">
        <v>6</v>
      </c>
      <c r="O8">
        <v>15</v>
      </c>
      <c r="P8" s="2">
        <v>0.352</v>
      </c>
      <c r="Q8" s="2">
        <v>0.326</v>
      </c>
      <c r="R8" s="2">
        <f t="shared" si="2"/>
        <v>0.6205736434108527</v>
      </c>
    </row>
    <row r="9" spans="1:18" ht="13.5">
      <c r="A9">
        <v>8</v>
      </c>
      <c r="B9" t="s">
        <v>69</v>
      </c>
      <c r="C9">
        <v>144</v>
      </c>
      <c r="D9" s="2">
        <f t="shared" si="0"/>
        <v>0.21929824561403508</v>
      </c>
      <c r="E9">
        <v>342</v>
      </c>
      <c r="F9">
        <v>75</v>
      </c>
      <c r="G9">
        <v>2</v>
      </c>
      <c r="H9">
        <v>24</v>
      </c>
      <c r="I9" s="2">
        <f t="shared" si="1"/>
        <v>0.2724795640326976</v>
      </c>
      <c r="J9">
        <v>25</v>
      </c>
      <c r="K9">
        <v>51</v>
      </c>
      <c r="L9">
        <v>3</v>
      </c>
      <c r="M9">
        <v>0</v>
      </c>
      <c r="N9">
        <v>2</v>
      </c>
      <c r="O9">
        <v>3</v>
      </c>
      <c r="P9" s="2">
        <v>0.22</v>
      </c>
      <c r="Q9" s="2">
        <v>0.272</v>
      </c>
      <c r="R9" s="2">
        <f t="shared" si="2"/>
        <v>0.5444795640326976</v>
      </c>
    </row>
    <row r="10" spans="1:18" ht="13.5">
      <c r="A10" s="1" t="s">
        <v>83</v>
      </c>
      <c r="B10" t="s">
        <v>198</v>
      </c>
      <c r="C10">
        <v>119</v>
      </c>
      <c r="D10" s="2">
        <f t="shared" si="0"/>
        <v>0.2694610778443114</v>
      </c>
      <c r="E10">
        <v>167</v>
      </c>
      <c r="F10">
        <v>45</v>
      </c>
      <c r="G10">
        <v>1</v>
      </c>
      <c r="H10">
        <v>9</v>
      </c>
      <c r="I10" s="2">
        <f t="shared" si="1"/>
        <v>0.31843575418994413</v>
      </c>
      <c r="J10">
        <v>12</v>
      </c>
      <c r="K10">
        <v>27</v>
      </c>
      <c r="L10">
        <v>3</v>
      </c>
      <c r="M10">
        <v>0</v>
      </c>
      <c r="N10">
        <v>1</v>
      </c>
      <c r="O10">
        <v>2</v>
      </c>
      <c r="P10" s="2">
        <v>0.205</v>
      </c>
      <c r="Q10" s="2">
        <v>0.311</v>
      </c>
      <c r="R10" s="2">
        <f t="shared" si="2"/>
        <v>0.6294357541899441</v>
      </c>
    </row>
    <row r="11" spans="1:18" ht="13.5">
      <c r="A11" s="1" t="s">
        <v>5</v>
      </c>
      <c r="B11" t="s">
        <v>7</v>
      </c>
      <c r="C11">
        <v>133</v>
      </c>
      <c r="D11" s="2">
        <f t="shared" si="0"/>
        <v>0.24691358024691357</v>
      </c>
      <c r="E11">
        <v>243</v>
      </c>
      <c r="F11">
        <v>60</v>
      </c>
      <c r="G11">
        <v>5</v>
      </c>
      <c r="H11">
        <v>13</v>
      </c>
      <c r="I11" s="2">
        <f t="shared" si="1"/>
        <v>0.31203007518796994</v>
      </c>
      <c r="J11">
        <v>23</v>
      </c>
      <c r="K11">
        <v>30</v>
      </c>
      <c r="L11">
        <v>2</v>
      </c>
      <c r="M11">
        <v>0</v>
      </c>
      <c r="N11">
        <v>4</v>
      </c>
      <c r="O11">
        <v>9</v>
      </c>
      <c r="P11" s="2">
        <v>0.189</v>
      </c>
      <c r="Q11" s="2">
        <v>0.366</v>
      </c>
      <c r="R11" s="2">
        <f t="shared" si="2"/>
        <v>0.67803007518797</v>
      </c>
    </row>
    <row r="12" spans="1:18" ht="13.5">
      <c r="A12" s="1" t="s">
        <v>5</v>
      </c>
      <c r="B12" t="s">
        <v>2</v>
      </c>
      <c r="C12">
        <v>127</v>
      </c>
      <c r="D12" s="2">
        <f t="shared" si="0"/>
        <v>0.24848484848484848</v>
      </c>
      <c r="E12">
        <v>165</v>
      </c>
      <c r="F12">
        <v>41</v>
      </c>
      <c r="G12">
        <v>0</v>
      </c>
      <c r="H12">
        <v>14</v>
      </c>
      <c r="I12" s="2">
        <f t="shared" si="1"/>
        <v>0.27058823529411763</v>
      </c>
      <c r="J12">
        <v>5</v>
      </c>
      <c r="K12">
        <v>19</v>
      </c>
      <c r="L12">
        <v>2</v>
      </c>
      <c r="M12">
        <v>0</v>
      </c>
      <c r="N12">
        <v>6</v>
      </c>
      <c r="O12">
        <v>1</v>
      </c>
      <c r="P12" s="2">
        <v>0.256</v>
      </c>
      <c r="Q12" s="2">
        <v>0.309</v>
      </c>
      <c r="R12" s="2">
        <f t="shared" si="2"/>
        <v>0.5795882352941176</v>
      </c>
    </row>
    <row r="13" spans="1:18" ht="13.5">
      <c r="A13" s="1" t="s">
        <v>5</v>
      </c>
      <c r="B13" t="s">
        <v>8</v>
      </c>
      <c r="C13">
        <v>98</v>
      </c>
      <c r="D13" s="2">
        <f t="shared" si="0"/>
        <v>0.1111111111111111</v>
      </c>
      <c r="E13">
        <v>54</v>
      </c>
      <c r="F13">
        <v>6</v>
      </c>
      <c r="G13">
        <v>0</v>
      </c>
      <c r="H13">
        <v>2</v>
      </c>
      <c r="I13" s="2">
        <f t="shared" si="1"/>
        <v>0.12727272727272726</v>
      </c>
      <c r="J13">
        <v>1</v>
      </c>
      <c r="K13">
        <v>1</v>
      </c>
      <c r="L13">
        <v>3</v>
      </c>
      <c r="M13">
        <v>0</v>
      </c>
      <c r="N13">
        <v>0</v>
      </c>
      <c r="O13">
        <v>1</v>
      </c>
      <c r="P13" s="2">
        <v>0.091</v>
      </c>
      <c r="Q13" s="2">
        <v>0.13</v>
      </c>
      <c r="R13" s="2">
        <f t="shared" si="2"/>
        <v>0.25727272727272726</v>
      </c>
    </row>
    <row r="14" spans="1:18" ht="13.5">
      <c r="A14" s="1" t="s">
        <v>5</v>
      </c>
      <c r="B14" t="s">
        <v>89</v>
      </c>
      <c r="C14">
        <v>67</v>
      </c>
      <c r="D14" s="2">
        <f t="shared" si="0"/>
        <v>0.1927710843373494</v>
      </c>
      <c r="E14">
        <v>83</v>
      </c>
      <c r="F14">
        <v>16</v>
      </c>
      <c r="G14">
        <v>0</v>
      </c>
      <c r="H14">
        <v>6</v>
      </c>
      <c r="I14" s="2">
        <f t="shared" si="1"/>
        <v>0.1927710843373494</v>
      </c>
      <c r="J14">
        <v>0</v>
      </c>
      <c r="K14">
        <v>12</v>
      </c>
      <c r="L14">
        <v>1</v>
      </c>
      <c r="M14">
        <v>0</v>
      </c>
      <c r="N14">
        <v>0</v>
      </c>
      <c r="O14">
        <v>0</v>
      </c>
      <c r="P14" s="2">
        <v>0.25</v>
      </c>
      <c r="Q14" s="2">
        <v>0.253</v>
      </c>
      <c r="R14" s="2">
        <f t="shared" si="2"/>
        <v>0.4457710843373494</v>
      </c>
    </row>
    <row r="15" spans="1:18" ht="13.5">
      <c r="A15" s="1" t="s">
        <v>5</v>
      </c>
      <c r="B15" t="s">
        <v>71</v>
      </c>
      <c r="C15">
        <v>101</v>
      </c>
      <c r="D15" s="2">
        <f t="shared" si="0"/>
        <v>0.2571428571428571</v>
      </c>
      <c r="E15">
        <v>105</v>
      </c>
      <c r="F15">
        <v>27</v>
      </c>
      <c r="G15">
        <v>2</v>
      </c>
      <c r="H15">
        <v>11</v>
      </c>
      <c r="I15" s="2">
        <f t="shared" si="1"/>
        <v>0.3275862068965517</v>
      </c>
      <c r="J15">
        <v>11</v>
      </c>
      <c r="K15">
        <v>12</v>
      </c>
      <c r="L15">
        <v>3</v>
      </c>
      <c r="M15">
        <v>0</v>
      </c>
      <c r="N15">
        <v>1</v>
      </c>
      <c r="O15">
        <v>1</v>
      </c>
      <c r="P15" s="2">
        <v>0.233</v>
      </c>
      <c r="Q15" s="2">
        <v>0.352</v>
      </c>
      <c r="R15" s="2">
        <f t="shared" si="2"/>
        <v>0.6795862068965517</v>
      </c>
    </row>
    <row r="16" spans="1:18" ht="13.5">
      <c r="A16" s="1" t="s">
        <v>5</v>
      </c>
      <c r="B16" t="s">
        <v>199</v>
      </c>
      <c r="C16">
        <v>85</v>
      </c>
      <c r="D16" s="2">
        <f t="shared" si="0"/>
        <v>0.24096385542168675</v>
      </c>
      <c r="E16">
        <v>83</v>
      </c>
      <c r="F16">
        <v>20</v>
      </c>
      <c r="G16">
        <v>0</v>
      </c>
      <c r="H16">
        <v>13</v>
      </c>
      <c r="I16" s="2">
        <f t="shared" si="1"/>
        <v>0.3</v>
      </c>
      <c r="J16">
        <v>7</v>
      </c>
      <c r="K16">
        <v>10</v>
      </c>
      <c r="L16">
        <v>2</v>
      </c>
      <c r="M16">
        <v>0</v>
      </c>
      <c r="N16">
        <v>4</v>
      </c>
      <c r="O16">
        <v>2</v>
      </c>
      <c r="P16" s="2">
        <v>0.292</v>
      </c>
      <c r="Q16" s="2">
        <v>0.277</v>
      </c>
      <c r="R16" s="2">
        <f t="shared" si="2"/>
        <v>0.577</v>
      </c>
    </row>
    <row r="17" spans="1:18" ht="13.5">
      <c r="A17" s="1" t="s">
        <v>5</v>
      </c>
      <c r="B17" t="s">
        <v>200</v>
      </c>
      <c r="C17">
        <v>95</v>
      </c>
      <c r="D17" s="2">
        <f t="shared" si="0"/>
        <v>0.2553191489361702</v>
      </c>
      <c r="E17">
        <v>94</v>
      </c>
      <c r="F17">
        <v>24</v>
      </c>
      <c r="G17">
        <v>0</v>
      </c>
      <c r="H17">
        <v>5</v>
      </c>
      <c r="I17" s="2">
        <f t="shared" si="1"/>
        <v>0.27835051546391754</v>
      </c>
      <c r="J17">
        <v>3</v>
      </c>
      <c r="K17">
        <v>11</v>
      </c>
      <c r="L17">
        <v>2</v>
      </c>
      <c r="M17">
        <v>0</v>
      </c>
      <c r="N17">
        <v>2</v>
      </c>
      <c r="O17">
        <v>3</v>
      </c>
      <c r="P17" s="2">
        <v>0.185</v>
      </c>
      <c r="Q17" s="2">
        <v>0.298</v>
      </c>
      <c r="R17" s="2">
        <f t="shared" si="2"/>
        <v>0.5763505154639175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201</v>
      </c>
      <c r="C21">
        <v>28</v>
      </c>
      <c r="D21" s="3">
        <f aca="true" t="shared" si="3" ref="D21:D33">R21/J21*9</f>
        <v>4.41588785046729</v>
      </c>
      <c r="E21">
        <v>6</v>
      </c>
      <c r="F21">
        <v>12</v>
      </c>
      <c r="G21">
        <v>0</v>
      </c>
      <c r="H21">
        <v>0</v>
      </c>
      <c r="I21" s="2">
        <f>E21/(E21+F21)</f>
        <v>0.3333333333333333</v>
      </c>
      <c r="J21" s="8">
        <v>142.66666666666666</v>
      </c>
      <c r="K21">
        <v>1</v>
      </c>
      <c r="L21">
        <v>158</v>
      </c>
      <c r="M21">
        <v>42</v>
      </c>
      <c r="N21">
        <v>43</v>
      </c>
      <c r="O21">
        <v>9</v>
      </c>
      <c r="P21">
        <v>17</v>
      </c>
      <c r="Q21">
        <v>73</v>
      </c>
      <c r="R21">
        <v>70</v>
      </c>
      <c r="S21" s="3">
        <f aca="true" t="shared" si="4" ref="S21:S32">(L21+N21)/J21</f>
        <v>1.4088785046728973</v>
      </c>
      <c r="T21" s="3">
        <f aca="true" t="shared" si="5" ref="T21:T32">M21/J21*9</f>
        <v>2.6495327102803743</v>
      </c>
    </row>
    <row r="22" spans="2:20" ht="13.5">
      <c r="B22" t="s">
        <v>41</v>
      </c>
      <c r="C22">
        <v>28</v>
      </c>
      <c r="D22" s="3">
        <f t="shared" si="3"/>
        <v>4.334622823984526</v>
      </c>
      <c r="E22">
        <v>5</v>
      </c>
      <c r="F22">
        <v>14</v>
      </c>
      <c r="G22">
        <v>0</v>
      </c>
      <c r="H22">
        <v>0</v>
      </c>
      <c r="I22" s="2">
        <f aca="true" t="shared" si="6" ref="I22:I33">E22/(E22+F22)</f>
        <v>0.2631578947368421</v>
      </c>
      <c r="J22" s="8">
        <v>172.33333333333334</v>
      </c>
      <c r="K22">
        <v>3</v>
      </c>
      <c r="L22">
        <v>168</v>
      </c>
      <c r="M22">
        <v>122</v>
      </c>
      <c r="N22">
        <v>50</v>
      </c>
      <c r="O22">
        <v>4</v>
      </c>
      <c r="P22">
        <v>16</v>
      </c>
      <c r="Q22">
        <v>85</v>
      </c>
      <c r="R22">
        <v>83</v>
      </c>
      <c r="S22" s="3">
        <f t="shared" si="4"/>
        <v>1.264990328820116</v>
      </c>
      <c r="T22" s="3">
        <f t="shared" si="5"/>
        <v>6.37137330754352</v>
      </c>
    </row>
    <row r="23" spans="2:20" ht="13.5">
      <c r="B23" t="s">
        <v>202</v>
      </c>
      <c r="C23">
        <v>27</v>
      </c>
      <c r="D23" s="3">
        <f t="shared" si="3"/>
        <v>3.7351778656126484</v>
      </c>
      <c r="E23">
        <v>8</v>
      </c>
      <c r="F23">
        <v>7</v>
      </c>
      <c r="G23">
        <v>0</v>
      </c>
      <c r="H23">
        <v>0</v>
      </c>
      <c r="I23" s="2">
        <f t="shared" si="6"/>
        <v>0.5333333333333333</v>
      </c>
      <c r="J23" s="8">
        <v>168.66666666666666</v>
      </c>
      <c r="K23">
        <v>1</v>
      </c>
      <c r="L23">
        <v>171</v>
      </c>
      <c r="M23">
        <v>61</v>
      </c>
      <c r="N23">
        <v>28</v>
      </c>
      <c r="O23">
        <v>0</v>
      </c>
      <c r="P23">
        <v>20</v>
      </c>
      <c r="Q23">
        <v>73</v>
      </c>
      <c r="R23">
        <v>70</v>
      </c>
      <c r="S23" s="3">
        <f t="shared" si="4"/>
        <v>1.1798418972332017</v>
      </c>
      <c r="T23" s="3">
        <f t="shared" si="5"/>
        <v>3.2549407114624507</v>
      </c>
    </row>
    <row r="24" spans="2:20" ht="13.5">
      <c r="B24" t="s">
        <v>59</v>
      </c>
      <c r="C24">
        <v>6</v>
      </c>
      <c r="D24" s="3">
        <f t="shared" si="3"/>
        <v>3.681818181818182</v>
      </c>
      <c r="E24">
        <v>1</v>
      </c>
      <c r="F24">
        <v>3</v>
      </c>
      <c r="G24">
        <v>0</v>
      </c>
      <c r="H24">
        <v>0</v>
      </c>
      <c r="I24" s="2">
        <f t="shared" si="6"/>
        <v>0.25</v>
      </c>
      <c r="J24" s="8">
        <v>36.666666666666664</v>
      </c>
      <c r="K24">
        <v>1</v>
      </c>
      <c r="L24">
        <v>32</v>
      </c>
      <c r="M24">
        <v>29</v>
      </c>
      <c r="N24">
        <v>9</v>
      </c>
      <c r="O24">
        <v>0</v>
      </c>
      <c r="P24">
        <v>4</v>
      </c>
      <c r="Q24">
        <v>16</v>
      </c>
      <c r="R24">
        <v>15</v>
      </c>
      <c r="S24" s="3">
        <f t="shared" si="4"/>
        <v>1.1181818181818182</v>
      </c>
      <c r="T24" s="3">
        <f t="shared" si="5"/>
        <v>7.118181818181819</v>
      </c>
    </row>
    <row r="25" spans="2:20" ht="13.5">
      <c r="B25" t="s">
        <v>43</v>
      </c>
      <c r="C25">
        <v>27</v>
      </c>
      <c r="D25" s="3">
        <f t="shared" si="3"/>
        <v>4.4901531728665205</v>
      </c>
      <c r="E25">
        <v>8</v>
      </c>
      <c r="F25">
        <v>8</v>
      </c>
      <c r="G25">
        <v>0</v>
      </c>
      <c r="H25">
        <v>0</v>
      </c>
      <c r="I25" s="2">
        <f t="shared" si="6"/>
        <v>0.5</v>
      </c>
      <c r="J25" s="8">
        <v>152.33333333333334</v>
      </c>
      <c r="K25">
        <v>1</v>
      </c>
      <c r="L25">
        <v>148</v>
      </c>
      <c r="M25">
        <v>130</v>
      </c>
      <c r="N25">
        <v>67</v>
      </c>
      <c r="O25">
        <v>5</v>
      </c>
      <c r="P25">
        <v>15</v>
      </c>
      <c r="Q25">
        <v>79</v>
      </c>
      <c r="R25">
        <v>76</v>
      </c>
      <c r="S25" s="3">
        <f t="shared" si="4"/>
        <v>1.411378555798687</v>
      </c>
      <c r="T25" s="3">
        <f t="shared" si="5"/>
        <v>7.680525164113785</v>
      </c>
    </row>
    <row r="26" spans="2:20" ht="13.5">
      <c r="B26" t="s">
        <v>91</v>
      </c>
      <c r="C26">
        <v>28</v>
      </c>
      <c r="D26" s="3">
        <f t="shared" si="3"/>
        <v>4.327313769751693</v>
      </c>
      <c r="E26">
        <v>5</v>
      </c>
      <c r="F26">
        <v>8</v>
      </c>
      <c r="G26">
        <v>0</v>
      </c>
      <c r="H26">
        <v>0</v>
      </c>
      <c r="I26" s="2">
        <f t="shared" si="6"/>
        <v>0.38461538461538464</v>
      </c>
      <c r="J26" s="8">
        <v>147.66666666666666</v>
      </c>
      <c r="K26">
        <v>2</v>
      </c>
      <c r="L26">
        <v>158</v>
      </c>
      <c r="M26">
        <v>55</v>
      </c>
      <c r="N26">
        <v>44</v>
      </c>
      <c r="O26">
        <v>3</v>
      </c>
      <c r="P26">
        <v>14</v>
      </c>
      <c r="Q26">
        <v>71</v>
      </c>
      <c r="R26">
        <v>71</v>
      </c>
      <c r="S26" s="3">
        <f t="shared" si="4"/>
        <v>1.3679458239277653</v>
      </c>
      <c r="T26" s="3">
        <f t="shared" si="5"/>
        <v>3.3521444695259595</v>
      </c>
    </row>
    <row r="27" spans="2:20" ht="13.5">
      <c r="B27" t="s">
        <v>203</v>
      </c>
      <c r="C27">
        <v>47</v>
      </c>
      <c r="D27" s="3">
        <f t="shared" si="3"/>
        <v>4.226086956521739</v>
      </c>
      <c r="E27">
        <v>3</v>
      </c>
      <c r="F27">
        <v>6</v>
      </c>
      <c r="G27">
        <v>1</v>
      </c>
      <c r="H27">
        <v>7</v>
      </c>
      <c r="I27" s="2">
        <f t="shared" si="6"/>
        <v>0.3333333333333333</v>
      </c>
      <c r="J27" s="8">
        <v>76.66666666666667</v>
      </c>
      <c r="K27">
        <v>0</v>
      </c>
      <c r="L27">
        <v>84</v>
      </c>
      <c r="M27">
        <v>20</v>
      </c>
      <c r="N27">
        <v>9</v>
      </c>
      <c r="O27">
        <v>1</v>
      </c>
      <c r="P27">
        <v>7</v>
      </c>
      <c r="Q27">
        <v>39</v>
      </c>
      <c r="R27">
        <v>36</v>
      </c>
      <c r="S27" s="3">
        <f t="shared" si="4"/>
        <v>1.2130434782608694</v>
      </c>
      <c r="T27" s="3">
        <f t="shared" si="5"/>
        <v>2.3478260869565215</v>
      </c>
    </row>
    <row r="28" spans="2:20" ht="13.5">
      <c r="B28" t="s">
        <v>204</v>
      </c>
      <c r="C28">
        <v>16</v>
      </c>
      <c r="D28" s="3">
        <f t="shared" si="3"/>
        <v>1.44</v>
      </c>
      <c r="E28">
        <v>2</v>
      </c>
      <c r="F28">
        <v>1</v>
      </c>
      <c r="G28">
        <v>0</v>
      </c>
      <c r="H28">
        <v>0</v>
      </c>
      <c r="I28" s="2">
        <f t="shared" si="6"/>
        <v>0.6666666666666666</v>
      </c>
      <c r="J28" s="8">
        <v>25</v>
      </c>
      <c r="K28">
        <v>0</v>
      </c>
      <c r="L28">
        <v>22</v>
      </c>
      <c r="M28">
        <v>12</v>
      </c>
      <c r="N28">
        <v>4</v>
      </c>
      <c r="O28">
        <v>0</v>
      </c>
      <c r="P28">
        <v>2</v>
      </c>
      <c r="Q28">
        <v>6</v>
      </c>
      <c r="R28">
        <v>4</v>
      </c>
      <c r="S28" s="3">
        <f t="shared" si="4"/>
        <v>1.04</v>
      </c>
      <c r="T28" s="3">
        <f t="shared" si="5"/>
        <v>4.32</v>
      </c>
    </row>
    <row r="29" spans="2:20" ht="13.5">
      <c r="B29" t="s">
        <v>92</v>
      </c>
      <c r="C29">
        <v>17</v>
      </c>
      <c r="D29" s="3">
        <f t="shared" si="3"/>
        <v>6.12</v>
      </c>
      <c r="E29">
        <v>5</v>
      </c>
      <c r="F29">
        <v>3</v>
      </c>
      <c r="G29">
        <v>0</v>
      </c>
      <c r="H29">
        <v>0</v>
      </c>
      <c r="I29" s="2">
        <f t="shared" si="6"/>
        <v>0.625</v>
      </c>
      <c r="J29" s="8">
        <v>25</v>
      </c>
      <c r="K29">
        <v>0</v>
      </c>
      <c r="L29">
        <v>31</v>
      </c>
      <c r="M29">
        <v>7</v>
      </c>
      <c r="N29">
        <v>5</v>
      </c>
      <c r="O29">
        <v>0</v>
      </c>
      <c r="P29">
        <v>7</v>
      </c>
      <c r="Q29">
        <v>17</v>
      </c>
      <c r="R29">
        <v>17</v>
      </c>
      <c r="S29" s="3">
        <f t="shared" si="4"/>
        <v>1.44</v>
      </c>
      <c r="T29" s="3">
        <f t="shared" si="5"/>
        <v>2.5200000000000005</v>
      </c>
    </row>
    <row r="30" spans="2:20" ht="13.5">
      <c r="B30" t="s">
        <v>205</v>
      </c>
      <c r="C30">
        <v>44</v>
      </c>
      <c r="D30" s="3">
        <f t="shared" si="3"/>
        <v>1.830508474576271</v>
      </c>
      <c r="E30">
        <v>5</v>
      </c>
      <c r="F30">
        <v>3</v>
      </c>
      <c r="G30">
        <v>1</v>
      </c>
      <c r="H30">
        <v>6</v>
      </c>
      <c r="I30" s="2">
        <f t="shared" si="6"/>
        <v>0.625</v>
      </c>
      <c r="J30" s="8">
        <v>78.66666666666667</v>
      </c>
      <c r="K30">
        <v>0</v>
      </c>
      <c r="L30">
        <v>67</v>
      </c>
      <c r="M30">
        <v>32</v>
      </c>
      <c r="N30">
        <v>8</v>
      </c>
      <c r="O30">
        <v>1</v>
      </c>
      <c r="P30">
        <v>2</v>
      </c>
      <c r="Q30">
        <v>16</v>
      </c>
      <c r="R30">
        <v>16</v>
      </c>
      <c r="S30" s="3">
        <f t="shared" si="4"/>
        <v>0.9533898305084745</v>
      </c>
      <c r="T30" s="3">
        <f t="shared" si="5"/>
        <v>3.661016949152542</v>
      </c>
    </row>
    <row r="31" spans="2:20" ht="13.5">
      <c r="B31" t="s">
        <v>206</v>
      </c>
      <c r="C31">
        <v>55</v>
      </c>
      <c r="D31" s="3">
        <f t="shared" si="3"/>
        <v>4.023529411764706</v>
      </c>
      <c r="E31">
        <v>7</v>
      </c>
      <c r="F31">
        <v>4</v>
      </c>
      <c r="G31">
        <v>1</v>
      </c>
      <c r="H31">
        <v>2</v>
      </c>
      <c r="I31" s="2">
        <f t="shared" si="6"/>
        <v>0.6363636363636364</v>
      </c>
      <c r="J31" s="8">
        <v>85</v>
      </c>
      <c r="K31">
        <v>0</v>
      </c>
      <c r="L31">
        <v>93</v>
      </c>
      <c r="M31">
        <v>31</v>
      </c>
      <c r="N31">
        <v>22</v>
      </c>
      <c r="O31">
        <v>2</v>
      </c>
      <c r="P31">
        <v>5</v>
      </c>
      <c r="Q31">
        <v>40</v>
      </c>
      <c r="R31">
        <v>38</v>
      </c>
      <c r="S31" s="3">
        <f t="shared" si="4"/>
        <v>1.3529411764705883</v>
      </c>
      <c r="T31" s="3">
        <f t="shared" si="5"/>
        <v>3.2823529411764705</v>
      </c>
    </row>
    <row r="32" spans="2:20" ht="13.5">
      <c r="B32" t="s">
        <v>61</v>
      </c>
      <c r="C32">
        <v>48</v>
      </c>
      <c r="D32" s="3">
        <f t="shared" si="3"/>
        <v>1.6875</v>
      </c>
      <c r="E32">
        <v>3</v>
      </c>
      <c r="F32">
        <v>1</v>
      </c>
      <c r="G32">
        <v>35</v>
      </c>
      <c r="H32">
        <v>4</v>
      </c>
      <c r="I32" s="2">
        <f t="shared" si="6"/>
        <v>0.75</v>
      </c>
      <c r="J32" s="8">
        <v>53.333333333333336</v>
      </c>
      <c r="K32">
        <v>0</v>
      </c>
      <c r="L32">
        <v>37</v>
      </c>
      <c r="M32">
        <v>30</v>
      </c>
      <c r="N32">
        <v>8</v>
      </c>
      <c r="O32">
        <v>1</v>
      </c>
      <c r="P32">
        <v>1</v>
      </c>
      <c r="Q32">
        <v>12</v>
      </c>
      <c r="R32">
        <v>10</v>
      </c>
      <c r="S32" s="3">
        <f t="shared" si="4"/>
        <v>0.84375</v>
      </c>
      <c r="T32" s="3">
        <f t="shared" si="5"/>
        <v>5.0625</v>
      </c>
    </row>
    <row r="33" spans="2:18" ht="13.5">
      <c r="B33" t="s">
        <v>134</v>
      </c>
      <c r="C33">
        <f>25+17+10+15</f>
        <v>67</v>
      </c>
      <c r="D33" s="3">
        <f t="shared" si="3"/>
        <v>4.698701298701299</v>
      </c>
      <c r="E33">
        <f>2+1+3+1</f>
        <v>7</v>
      </c>
      <c r="F33">
        <f>1+0+4+3</f>
        <v>8</v>
      </c>
      <c r="G33">
        <f>0+3+0+1</f>
        <v>4</v>
      </c>
      <c r="H33">
        <f>3+1+0+4</f>
        <v>8</v>
      </c>
      <c r="I33" s="2">
        <f t="shared" si="6"/>
        <v>0.4666666666666667</v>
      </c>
      <c r="J33" s="8">
        <f>32.6666666666667+32.3333333333333+45.6666666666667+17.6666666666667</f>
        <v>128.33333333333331</v>
      </c>
      <c r="K33">
        <v>0</v>
      </c>
      <c r="L33">
        <f>56+29+44+18</f>
        <v>147</v>
      </c>
      <c r="M33">
        <f>9+10+14+8</f>
        <v>41</v>
      </c>
      <c r="N33">
        <f>10+14+18+5</f>
        <v>47</v>
      </c>
      <c r="O33">
        <f>0+2+2+0</f>
        <v>4</v>
      </c>
      <c r="P33">
        <f>8+0+4+2</f>
        <v>14</v>
      </c>
      <c r="Q33">
        <f>26+8+26+8</f>
        <v>68</v>
      </c>
      <c r="R33">
        <f>26+8+26+7</f>
        <v>67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T20" sqref="T20:T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48</v>
      </c>
      <c r="C2">
        <v>144</v>
      </c>
      <c r="D2" s="2">
        <f>F2/E2</f>
        <v>0.2632696390658174</v>
      </c>
      <c r="E2">
        <v>471</v>
      </c>
      <c r="F2">
        <v>124</v>
      </c>
      <c r="G2">
        <v>4</v>
      </c>
      <c r="H2">
        <v>43</v>
      </c>
      <c r="I2" s="2">
        <f>(F2+J2)/(E2+J2+M2)</f>
        <v>0.3182711198428291</v>
      </c>
      <c r="J2">
        <v>38</v>
      </c>
      <c r="K2">
        <v>34</v>
      </c>
      <c r="L2">
        <v>0</v>
      </c>
      <c r="M2">
        <v>0</v>
      </c>
      <c r="N2">
        <v>23</v>
      </c>
      <c r="O2">
        <v>3</v>
      </c>
      <c r="P2" s="2">
        <v>0.276</v>
      </c>
      <c r="Q2" s="2">
        <v>0.433</v>
      </c>
      <c r="R2" s="2">
        <f>I2+Q2</f>
        <v>0.751271119842829</v>
      </c>
    </row>
    <row r="3" spans="1:18" ht="13.5">
      <c r="A3">
        <v>2</v>
      </c>
      <c r="B3" t="s">
        <v>207</v>
      </c>
      <c r="C3">
        <v>142</v>
      </c>
      <c r="D3" s="2">
        <f aca="true" t="shared" si="0" ref="D3:D17">F3/E3</f>
        <v>0.2698961937716263</v>
      </c>
      <c r="E3">
        <v>578</v>
      </c>
      <c r="F3">
        <v>156</v>
      </c>
      <c r="G3">
        <v>29</v>
      </c>
      <c r="H3">
        <v>95</v>
      </c>
      <c r="I3" s="2">
        <f aca="true" t="shared" si="1" ref="I3:I17">(F3+J3)/(E3+J3+M3)</f>
        <v>0.3312202852614897</v>
      </c>
      <c r="J3">
        <v>53</v>
      </c>
      <c r="K3">
        <v>38</v>
      </c>
      <c r="L3">
        <v>0</v>
      </c>
      <c r="M3">
        <v>0</v>
      </c>
      <c r="N3">
        <v>0</v>
      </c>
      <c r="O3">
        <v>1</v>
      </c>
      <c r="P3" s="2">
        <v>0.271</v>
      </c>
      <c r="Q3" s="2">
        <v>0.514</v>
      </c>
      <c r="R3" s="2">
        <f aca="true" t="shared" si="2" ref="R3:R17">I3+Q3</f>
        <v>0.8452202852614897</v>
      </c>
    </row>
    <row r="4" spans="1:18" ht="13.5">
      <c r="A4">
        <v>3</v>
      </c>
      <c r="B4" t="s">
        <v>53</v>
      </c>
      <c r="C4">
        <v>142</v>
      </c>
      <c r="D4" s="2">
        <f t="shared" si="0"/>
        <v>0.27835051546391754</v>
      </c>
      <c r="E4">
        <v>582</v>
      </c>
      <c r="F4">
        <v>162</v>
      </c>
      <c r="G4">
        <v>4</v>
      </c>
      <c r="H4">
        <v>67</v>
      </c>
      <c r="I4" s="2">
        <f t="shared" si="1"/>
        <v>0.329073482428115</v>
      </c>
      <c r="J4">
        <v>44</v>
      </c>
      <c r="K4">
        <v>71</v>
      </c>
      <c r="L4">
        <v>0</v>
      </c>
      <c r="M4">
        <v>0</v>
      </c>
      <c r="N4">
        <v>24</v>
      </c>
      <c r="O4">
        <v>8</v>
      </c>
      <c r="P4" s="2">
        <v>0.345</v>
      </c>
      <c r="Q4" s="2">
        <v>0.366</v>
      </c>
      <c r="R4" s="2">
        <f t="shared" si="2"/>
        <v>0.6950734824281151</v>
      </c>
    </row>
    <row r="5" spans="1:18" ht="13.5">
      <c r="A5">
        <v>4</v>
      </c>
      <c r="B5" t="s">
        <v>145</v>
      </c>
      <c r="C5">
        <v>142</v>
      </c>
      <c r="D5" s="2">
        <f t="shared" si="0"/>
        <v>0.23539823008849559</v>
      </c>
      <c r="E5">
        <v>565</v>
      </c>
      <c r="F5">
        <v>133</v>
      </c>
      <c r="G5">
        <v>38</v>
      </c>
      <c r="H5">
        <v>103</v>
      </c>
      <c r="I5" s="2">
        <f t="shared" si="1"/>
        <v>0.26109215017064846</v>
      </c>
      <c r="J5">
        <v>20</v>
      </c>
      <c r="K5">
        <v>77</v>
      </c>
      <c r="L5">
        <v>0</v>
      </c>
      <c r="M5">
        <v>1</v>
      </c>
      <c r="N5">
        <v>8</v>
      </c>
      <c r="O5">
        <v>1</v>
      </c>
      <c r="P5" s="2">
        <v>0.307</v>
      </c>
      <c r="Q5" s="2">
        <v>0.485</v>
      </c>
      <c r="R5" s="2">
        <f t="shared" si="2"/>
        <v>0.7460921501706484</v>
      </c>
    </row>
    <row r="6" spans="1:18" ht="13.5">
      <c r="A6">
        <v>5</v>
      </c>
      <c r="B6" t="s">
        <v>77</v>
      </c>
      <c r="C6">
        <v>142</v>
      </c>
      <c r="D6" s="2">
        <f t="shared" si="0"/>
        <v>0.23247232472324722</v>
      </c>
      <c r="E6">
        <v>542</v>
      </c>
      <c r="F6">
        <v>126</v>
      </c>
      <c r="G6">
        <v>32</v>
      </c>
      <c r="H6">
        <v>81</v>
      </c>
      <c r="I6" s="2">
        <f t="shared" si="1"/>
        <v>0.285958904109589</v>
      </c>
      <c r="J6">
        <v>41</v>
      </c>
      <c r="K6">
        <v>76</v>
      </c>
      <c r="L6">
        <v>0</v>
      </c>
      <c r="M6">
        <v>1</v>
      </c>
      <c r="N6">
        <v>1</v>
      </c>
      <c r="O6">
        <v>4</v>
      </c>
      <c r="P6" s="2">
        <v>0.233</v>
      </c>
      <c r="Q6" s="2">
        <v>0.448</v>
      </c>
      <c r="R6" s="2">
        <f t="shared" si="2"/>
        <v>0.7339589041095891</v>
      </c>
    </row>
    <row r="7" spans="1:18" ht="13.5">
      <c r="A7">
        <v>6</v>
      </c>
      <c r="B7" t="s">
        <v>78</v>
      </c>
      <c r="C7">
        <v>143</v>
      </c>
      <c r="D7" s="2">
        <f t="shared" si="0"/>
        <v>0.2720763723150358</v>
      </c>
      <c r="E7">
        <v>419</v>
      </c>
      <c r="F7">
        <v>114</v>
      </c>
      <c r="G7">
        <v>3</v>
      </c>
      <c r="H7">
        <v>29</v>
      </c>
      <c r="I7" s="2">
        <f t="shared" si="1"/>
        <v>0.289044289044289</v>
      </c>
      <c r="J7">
        <v>10</v>
      </c>
      <c r="K7">
        <v>43</v>
      </c>
      <c r="L7">
        <v>7</v>
      </c>
      <c r="M7">
        <v>0</v>
      </c>
      <c r="N7">
        <v>25</v>
      </c>
      <c r="O7">
        <v>13</v>
      </c>
      <c r="P7" s="2">
        <v>0.246</v>
      </c>
      <c r="Q7" s="2">
        <v>0.368</v>
      </c>
      <c r="R7" s="2">
        <f t="shared" si="2"/>
        <v>0.657044289044289</v>
      </c>
    </row>
    <row r="8" spans="1:18" ht="13.5">
      <c r="A8">
        <v>7</v>
      </c>
      <c r="B8" t="s">
        <v>57</v>
      </c>
      <c r="C8">
        <v>141</v>
      </c>
      <c r="D8" s="2">
        <f t="shared" si="0"/>
        <v>0.2336448598130841</v>
      </c>
      <c r="E8">
        <v>428</v>
      </c>
      <c r="F8">
        <v>100</v>
      </c>
      <c r="G8">
        <v>3</v>
      </c>
      <c r="H8">
        <v>37</v>
      </c>
      <c r="I8" s="2">
        <f t="shared" si="1"/>
        <v>0.25565610859728505</v>
      </c>
      <c r="J8">
        <v>13</v>
      </c>
      <c r="K8">
        <v>64</v>
      </c>
      <c r="L8">
        <v>3</v>
      </c>
      <c r="M8">
        <v>1</v>
      </c>
      <c r="N8">
        <v>10</v>
      </c>
      <c r="O8">
        <v>16</v>
      </c>
      <c r="P8" s="2">
        <v>0.271</v>
      </c>
      <c r="Q8" s="2">
        <v>0.283</v>
      </c>
      <c r="R8" s="2">
        <f t="shared" si="2"/>
        <v>0.538656108597285</v>
      </c>
    </row>
    <row r="9" spans="1:18" ht="13.5">
      <c r="A9">
        <v>8</v>
      </c>
      <c r="B9" t="s">
        <v>64</v>
      </c>
      <c r="C9">
        <v>144</v>
      </c>
      <c r="D9" s="2">
        <f t="shared" si="0"/>
        <v>0.286783042394015</v>
      </c>
      <c r="E9">
        <v>401</v>
      </c>
      <c r="F9">
        <v>115</v>
      </c>
      <c r="G9">
        <v>10</v>
      </c>
      <c r="H9">
        <v>51</v>
      </c>
      <c r="I9" s="2">
        <f t="shared" si="1"/>
        <v>0.3440366972477064</v>
      </c>
      <c r="J9">
        <v>35</v>
      </c>
      <c r="K9">
        <v>50</v>
      </c>
      <c r="L9">
        <v>8</v>
      </c>
      <c r="M9">
        <v>0</v>
      </c>
      <c r="N9">
        <v>7</v>
      </c>
      <c r="O9">
        <v>8</v>
      </c>
      <c r="P9" s="2">
        <v>0.278</v>
      </c>
      <c r="Q9" s="2">
        <v>0.434</v>
      </c>
      <c r="R9" s="2">
        <f t="shared" si="2"/>
        <v>0.7780366972477064</v>
      </c>
    </row>
    <row r="10" spans="1:18" ht="13.5">
      <c r="A10" s="1">
        <v>9</v>
      </c>
      <c r="B10" t="s">
        <v>87</v>
      </c>
      <c r="C10">
        <v>89</v>
      </c>
      <c r="D10" s="2">
        <f t="shared" si="0"/>
        <v>0.266025641025641</v>
      </c>
      <c r="E10">
        <v>312</v>
      </c>
      <c r="F10">
        <v>83</v>
      </c>
      <c r="G10">
        <v>5</v>
      </c>
      <c r="H10">
        <v>34</v>
      </c>
      <c r="I10" s="2">
        <f t="shared" si="1"/>
        <v>0.30513595166163143</v>
      </c>
      <c r="J10">
        <v>18</v>
      </c>
      <c r="K10">
        <v>25</v>
      </c>
      <c r="L10">
        <v>0</v>
      </c>
      <c r="M10">
        <v>1</v>
      </c>
      <c r="N10">
        <v>7</v>
      </c>
      <c r="O10">
        <v>11</v>
      </c>
      <c r="P10" s="2">
        <v>0.239</v>
      </c>
      <c r="Q10" s="2">
        <v>0.394</v>
      </c>
      <c r="R10" s="2">
        <f t="shared" si="2"/>
        <v>0.6991359516616314</v>
      </c>
    </row>
    <row r="11" spans="1:18" ht="13.5">
      <c r="A11" s="1" t="s">
        <v>5</v>
      </c>
      <c r="B11" t="s">
        <v>52</v>
      </c>
      <c r="C11">
        <v>108</v>
      </c>
      <c r="D11" s="2">
        <f t="shared" si="0"/>
        <v>0.25925925925925924</v>
      </c>
      <c r="E11">
        <v>108</v>
      </c>
      <c r="F11">
        <v>28</v>
      </c>
      <c r="G11">
        <v>2</v>
      </c>
      <c r="H11">
        <v>10</v>
      </c>
      <c r="I11" s="2">
        <f t="shared" si="1"/>
        <v>0.30434782608695654</v>
      </c>
      <c r="J11">
        <v>7</v>
      </c>
      <c r="K11">
        <v>13</v>
      </c>
      <c r="L11">
        <v>0</v>
      </c>
      <c r="M11">
        <v>0</v>
      </c>
      <c r="N11">
        <v>0</v>
      </c>
      <c r="O11">
        <v>0</v>
      </c>
      <c r="P11" s="2">
        <v>0.333</v>
      </c>
      <c r="Q11" s="2">
        <v>0.398</v>
      </c>
      <c r="R11" s="2">
        <f t="shared" si="2"/>
        <v>0.7023478260869566</v>
      </c>
    </row>
    <row r="12" spans="1:18" ht="13.5">
      <c r="A12" s="1" t="s">
        <v>5</v>
      </c>
      <c r="B12" t="s">
        <v>63</v>
      </c>
      <c r="C12">
        <v>128</v>
      </c>
      <c r="D12" s="2">
        <f t="shared" si="0"/>
        <v>0.26153846153846155</v>
      </c>
      <c r="E12">
        <v>260</v>
      </c>
      <c r="F12">
        <v>68</v>
      </c>
      <c r="G12">
        <v>3</v>
      </c>
      <c r="H12">
        <v>23</v>
      </c>
      <c r="I12" s="2">
        <f t="shared" si="1"/>
        <v>0.29411764705882354</v>
      </c>
      <c r="J12">
        <v>12</v>
      </c>
      <c r="K12">
        <v>39</v>
      </c>
      <c r="L12">
        <v>4</v>
      </c>
      <c r="M12">
        <v>0</v>
      </c>
      <c r="N12">
        <v>4</v>
      </c>
      <c r="O12">
        <v>4</v>
      </c>
      <c r="P12" s="2">
        <v>0.3</v>
      </c>
      <c r="Q12" s="2">
        <v>0.358</v>
      </c>
      <c r="R12" s="2">
        <f t="shared" si="2"/>
        <v>0.6521176470588235</v>
      </c>
    </row>
    <row r="13" spans="1:18" ht="13.5">
      <c r="A13" s="1" t="s">
        <v>5</v>
      </c>
      <c r="B13" t="s">
        <v>56</v>
      </c>
      <c r="C13">
        <v>91</v>
      </c>
      <c r="D13" s="2">
        <f t="shared" si="0"/>
        <v>0.1746031746031746</v>
      </c>
      <c r="E13">
        <v>126</v>
      </c>
      <c r="F13">
        <v>22</v>
      </c>
      <c r="G13">
        <v>0</v>
      </c>
      <c r="H13">
        <v>13</v>
      </c>
      <c r="I13" s="2">
        <f t="shared" si="1"/>
        <v>0.21212121212121213</v>
      </c>
      <c r="J13">
        <v>6</v>
      </c>
      <c r="K13">
        <v>11</v>
      </c>
      <c r="L13">
        <v>1</v>
      </c>
      <c r="M13">
        <v>0</v>
      </c>
      <c r="N13">
        <v>1</v>
      </c>
      <c r="O13">
        <v>0</v>
      </c>
      <c r="P13" s="2">
        <v>0.121</v>
      </c>
      <c r="Q13" s="2">
        <v>0.238</v>
      </c>
      <c r="R13" s="2">
        <f t="shared" si="2"/>
        <v>0.45012121212121214</v>
      </c>
    </row>
    <row r="14" spans="1:18" ht="13.5">
      <c r="A14" s="1" t="s">
        <v>5</v>
      </c>
      <c r="B14" t="s">
        <v>79</v>
      </c>
      <c r="C14">
        <v>71</v>
      </c>
      <c r="D14" s="2">
        <f t="shared" si="0"/>
        <v>0.25806451612903225</v>
      </c>
      <c r="E14">
        <v>62</v>
      </c>
      <c r="F14">
        <v>16</v>
      </c>
      <c r="G14">
        <v>0</v>
      </c>
      <c r="H14">
        <v>4</v>
      </c>
      <c r="I14" s="2">
        <f t="shared" si="1"/>
        <v>0.28125</v>
      </c>
      <c r="J14">
        <v>2</v>
      </c>
      <c r="K14">
        <v>2</v>
      </c>
      <c r="L14">
        <v>0</v>
      </c>
      <c r="M14">
        <v>0</v>
      </c>
      <c r="N14">
        <v>3</v>
      </c>
      <c r="O14">
        <v>1</v>
      </c>
      <c r="P14" s="2">
        <v>0</v>
      </c>
      <c r="Q14" s="2">
        <v>0.323</v>
      </c>
      <c r="R14" s="2">
        <f t="shared" si="2"/>
        <v>0.60425</v>
      </c>
    </row>
    <row r="15" spans="1:18" ht="13.5">
      <c r="A15" s="1" t="s">
        <v>5</v>
      </c>
      <c r="B15" t="s">
        <v>8</v>
      </c>
      <c r="C15">
        <v>63</v>
      </c>
      <c r="D15" s="2">
        <f t="shared" si="0"/>
        <v>0.1875</v>
      </c>
      <c r="E15">
        <v>32</v>
      </c>
      <c r="F15">
        <v>6</v>
      </c>
      <c r="G15">
        <v>0</v>
      </c>
      <c r="H15">
        <v>1</v>
      </c>
      <c r="I15" s="2">
        <f t="shared" si="1"/>
        <v>0.1875</v>
      </c>
      <c r="J15">
        <v>0</v>
      </c>
      <c r="K15">
        <v>4</v>
      </c>
      <c r="L15">
        <v>2</v>
      </c>
      <c r="M15">
        <v>0</v>
      </c>
      <c r="N15">
        <v>1</v>
      </c>
      <c r="O15">
        <v>3</v>
      </c>
      <c r="P15" s="2">
        <v>0.25</v>
      </c>
      <c r="Q15" s="2">
        <v>0.219</v>
      </c>
      <c r="R15" s="2">
        <f t="shared" si="2"/>
        <v>0.4065</v>
      </c>
    </row>
    <row r="16" spans="1:18" ht="13.5">
      <c r="A16" s="1" t="s">
        <v>5</v>
      </c>
      <c r="B16" t="s">
        <v>71</v>
      </c>
      <c r="C16">
        <v>110</v>
      </c>
      <c r="D16" s="2">
        <f t="shared" si="0"/>
        <v>0.22413793103448276</v>
      </c>
      <c r="E16">
        <v>116</v>
      </c>
      <c r="F16">
        <v>26</v>
      </c>
      <c r="G16">
        <v>1</v>
      </c>
      <c r="H16">
        <v>10</v>
      </c>
      <c r="I16" s="2">
        <f t="shared" si="1"/>
        <v>0.26229508196721313</v>
      </c>
      <c r="J16">
        <v>6</v>
      </c>
      <c r="K16">
        <v>19</v>
      </c>
      <c r="L16">
        <v>2</v>
      </c>
      <c r="M16">
        <v>0</v>
      </c>
      <c r="N16">
        <v>1</v>
      </c>
      <c r="O16">
        <v>3</v>
      </c>
      <c r="P16" s="2">
        <v>0.207</v>
      </c>
      <c r="Q16" s="2">
        <v>0.293</v>
      </c>
      <c r="R16" s="2">
        <f t="shared" si="2"/>
        <v>0.5552950819672131</v>
      </c>
    </row>
    <row r="17" spans="1:18" ht="13.5">
      <c r="A17" s="1" t="s">
        <v>5</v>
      </c>
      <c r="B17" t="s">
        <v>55</v>
      </c>
      <c r="C17">
        <v>39</v>
      </c>
      <c r="D17" s="2">
        <f t="shared" si="0"/>
        <v>0.07692307692307693</v>
      </c>
      <c r="E17">
        <v>39</v>
      </c>
      <c r="F17">
        <v>3</v>
      </c>
      <c r="G17">
        <v>0</v>
      </c>
      <c r="H17">
        <v>0</v>
      </c>
      <c r="I17" s="2">
        <f t="shared" si="1"/>
        <v>0.1</v>
      </c>
      <c r="J17">
        <v>1</v>
      </c>
      <c r="K17">
        <v>2</v>
      </c>
      <c r="L17">
        <v>2</v>
      </c>
      <c r="M17">
        <v>0</v>
      </c>
      <c r="N17">
        <v>0</v>
      </c>
      <c r="O17">
        <v>0</v>
      </c>
      <c r="P17" s="2">
        <v>0.222</v>
      </c>
      <c r="Q17" s="2">
        <v>0.077</v>
      </c>
      <c r="R17" s="2">
        <f t="shared" si="2"/>
        <v>0.177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44</v>
      </c>
      <c r="C21">
        <v>29</v>
      </c>
      <c r="D21" s="3">
        <f aca="true" t="shared" si="3" ref="D21:D33">R21/J21*9</f>
        <v>4.5355731225296445</v>
      </c>
      <c r="E21">
        <v>9</v>
      </c>
      <c r="F21">
        <v>9</v>
      </c>
      <c r="G21">
        <v>0</v>
      </c>
      <c r="H21">
        <v>0</v>
      </c>
      <c r="I21" s="2">
        <f>E21/(E21+F21)</f>
        <v>0.5</v>
      </c>
      <c r="J21" s="8">
        <v>168.66666666666666</v>
      </c>
      <c r="K21">
        <v>1</v>
      </c>
      <c r="L21">
        <v>169</v>
      </c>
      <c r="M21">
        <v>53</v>
      </c>
      <c r="N21">
        <v>36</v>
      </c>
      <c r="O21">
        <v>0</v>
      </c>
      <c r="P21">
        <v>19</v>
      </c>
      <c r="Q21">
        <v>88</v>
      </c>
      <c r="R21">
        <v>85</v>
      </c>
      <c r="S21" s="3">
        <f aca="true" t="shared" si="4" ref="S21:S32">(L21+N21)/J21</f>
        <v>1.215415019762846</v>
      </c>
      <c r="T21" s="3">
        <f aca="true" t="shared" si="5" ref="T21:T32">M21/J21*9</f>
        <v>2.8280632411067197</v>
      </c>
    </row>
    <row r="22" spans="2:20" ht="13.5">
      <c r="B22" t="s">
        <v>42</v>
      </c>
      <c r="C22">
        <v>28</v>
      </c>
      <c r="D22" s="3">
        <f t="shared" si="3"/>
        <v>3.1675977653631286</v>
      </c>
      <c r="E22">
        <v>13</v>
      </c>
      <c r="F22">
        <v>6</v>
      </c>
      <c r="G22">
        <v>0</v>
      </c>
      <c r="H22">
        <v>0</v>
      </c>
      <c r="I22" s="2">
        <f aca="true" t="shared" si="6" ref="I22:I33">E22/(E22+F22)</f>
        <v>0.6842105263157895</v>
      </c>
      <c r="J22" s="8">
        <v>179</v>
      </c>
      <c r="K22">
        <v>3</v>
      </c>
      <c r="L22">
        <v>162</v>
      </c>
      <c r="M22">
        <v>56</v>
      </c>
      <c r="N22">
        <v>29</v>
      </c>
      <c r="O22">
        <v>4</v>
      </c>
      <c r="P22">
        <v>15</v>
      </c>
      <c r="Q22">
        <v>65</v>
      </c>
      <c r="R22">
        <v>63</v>
      </c>
      <c r="S22" s="3">
        <f t="shared" si="4"/>
        <v>1.0670391061452513</v>
      </c>
      <c r="T22" s="3">
        <f t="shared" si="5"/>
        <v>2.815642458100559</v>
      </c>
    </row>
    <row r="23" spans="2:20" ht="13.5">
      <c r="B23" t="s">
        <v>58</v>
      </c>
      <c r="C23">
        <v>28</v>
      </c>
      <c r="D23" s="3">
        <f t="shared" si="3"/>
        <v>4.11958762886598</v>
      </c>
      <c r="E23">
        <v>9</v>
      </c>
      <c r="F23">
        <v>9</v>
      </c>
      <c r="G23">
        <v>0</v>
      </c>
      <c r="H23">
        <v>0</v>
      </c>
      <c r="I23" s="2">
        <f t="shared" si="6"/>
        <v>0.5</v>
      </c>
      <c r="J23" s="8">
        <v>161.66666666666666</v>
      </c>
      <c r="K23">
        <v>1</v>
      </c>
      <c r="L23">
        <v>159</v>
      </c>
      <c r="M23">
        <v>98</v>
      </c>
      <c r="N23">
        <v>37</v>
      </c>
      <c r="O23">
        <v>0</v>
      </c>
      <c r="P23">
        <v>19</v>
      </c>
      <c r="Q23">
        <v>77</v>
      </c>
      <c r="R23">
        <v>74</v>
      </c>
      <c r="S23" s="3">
        <f t="shared" si="4"/>
        <v>1.2123711340206187</v>
      </c>
      <c r="T23" s="3">
        <f t="shared" si="5"/>
        <v>5.455670103092784</v>
      </c>
    </row>
    <row r="24" spans="2:20" ht="13.5">
      <c r="B24" t="s">
        <v>66</v>
      </c>
      <c r="C24">
        <v>29</v>
      </c>
      <c r="D24" s="3">
        <f t="shared" si="3"/>
        <v>2.4375</v>
      </c>
      <c r="E24">
        <v>13</v>
      </c>
      <c r="F24">
        <v>8</v>
      </c>
      <c r="G24">
        <v>0</v>
      </c>
      <c r="H24">
        <v>0</v>
      </c>
      <c r="I24" s="2">
        <f t="shared" si="6"/>
        <v>0.6190476190476191</v>
      </c>
      <c r="J24" s="8">
        <v>192</v>
      </c>
      <c r="K24">
        <v>6</v>
      </c>
      <c r="L24">
        <v>145</v>
      </c>
      <c r="M24">
        <v>52</v>
      </c>
      <c r="N24">
        <v>35</v>
      </c>
      <c r="O24">
        <v>5</v>
      </c>
      <c r="P24">
        <v>13</v>
      </c>
      <c r="Q24">
        <v>56</v>
      </c>
      <c r="R24">
        <v>52</v>
      </c>
      <c r="S24" s="3">
        <f t="shared" si="4"/>
        <v>0.9375</v>
      </c>
      <c r="T24" s="3">
        <f t="shared" si="5"/>
        <v>2.4375</v>
      </c>
    </row>
    <row r="25" spans="2:20" ht="13.5">
      <c r="B25" t="s">
        <v>60</v>
      </c>
      <c r="C25">
        <v>12</v>
      </c>
      <c r="D25" s="3">
        <f t="shared" si="3"/>
        <v>2.5875</v>
      </c>
      <c r="E25">
        <v>4</v>
      </c>
      <c r="F25">
        <v>5</v>
      </c>
      <c r="G25">
        <v>0</v>
      </c>
      <c r="H25">
        <v>0</v>
      </c>
      <c r="I25" s="2">
        <f t="shared" si="6"/>
        <v>0.4444444444444444</v>
      </c>
      <c r="J25" s="8">
        <v>80</v>
      </c>
      <c r="K25">
        <v>2</v>
      </c>
      <c r="L25">
        <v>75</v>
      </c>
      <c r="M25">
        <v>27</v>
      </c>
      <c r="N25">
        <v>9</v>
      </c>
      <c r="O25">
        <v>2</v>
      </c>
      <c r="P25">
        <v>1</v>
      </c>
      <c r="Q25">
        <v>25</v>
      </c>
      <c r="R25">
        <v>23</v>
      </c>
      <c r="S25" s="3">
        <f t="shared" si="4"/>
        <v>1.05</v>
      </c>
      <c r="T25" s="3">
        <f t="shared" si="5"/>
        <v>3.0375</v>
      </c>
    </row>
    <row r="26" spans="2:20" ht="13.5">
      <c r="B26" t="s">
        <v>95</v>
      </c>
      <c r="C26">
        <v>22</v>
      </c>
      <c r="D26" s="3">
        <f t="shared" si="3"/>
        <v>3.404011461318052</v>
      </c>
      <c r="E26">
        <v>7</v>
      </c>
      <c r="F26">
        <v>3</v>
      </c>
      <c r="G26">
        <v>1</v>
      </c>
      <c r="H26">
        <v>0</v>
      </c>
      <c r="I26" s="2">
        <f t="shared" si="6"/>
        <v>0.7</v>
      </c>
      <c r="J26" s="8">
        <v>116.33333333333333</v>
      </c>
      <c r="K26">
        <v>2</v>
      </c>
      <c r="L26">
        <v>112</v>
      </c>
      <c r="M26">
        <v>29</v>
      </c>
      <c r="N26">
        <v>38</v>
      </c>
      <c r="O26">
        <v>4</v>
      </c>
      <c r="P26">
        <v>9</v>
      </c>
      <c r="Q26">
        <v>45</v>
      </c>
      <c r="R26">
        <v>44</v>
      </c>
      <c r="S26" s="3">
        <f t="shared" si="4"/>
        <v>1.2893982808022924</v>
      </c>
      <c r="T26" s="3">
        <f t="shared" si="5"/>
        <v>2.2435530085959887</v>
      </c>
    </row>
    <row r="27" spans="2:20" ht="13.5">
      <c r="B27" t="s">
        <v>82</v>
      </c>
      <c r="C27">
        <v>26</v>
      </c>
      <c r="D27" s="3">
        <f t="shared" si="3"/>
        <v>3.8880000000000003</v>
      </c>
      <c r="E27">
        <v>2</v>
      </c>
      <c r="F27">
        <v>3</v>
      </c>
      <c r="G27">
        <v>1</v>
      </c>
      <c r="H27">
        <v>4</v>
      </c>
      <c r="I27" s="2">
        <f t="shared" si="6"/>
        <v>0.4</v>
      </c>
      <c r="J27" s="8">
        <v>41.666666666666664</v>
      </c>
      <c r="K27">
        <v>0</v>
      </c>
      <c r="L27">
        <v>42</v>
      </c>
      <c r="M27">
        <v>15</v>
      </c>
      <c r="N27">
        <v>11</v>
      </c>
      <c r="O27">
        <v>2</v>
      </c>
      <c r="P27">
        <v>3</v>
      </c>
      <c r="Q27">
        <v>18</v>
      </c>
      <c r="R27">
        <v>18</v>
      </c>
      <c r="S27" s="3">
        <f t="shared" si="4"/>
        <v>1.272</v>
      </c>
      <c r="T27" s="3">
        <f t="shared" si="5"/>
        <v>3.24</v>
      </c>
    </row>
    <row r="28" spans="2:20" ht="13.5">
      <c r="B28" t="s">
        <v>208</v>
      </c>
      <c r="C28">
        <v>37</v>
      </c>
      <c r="D28" s="3">
        <f t="shared" si="3"/>
        <v>4.8</v>
      </c>
      <c r="E28">
        <v>1</v>
      </c>
      <c r="F28">
        <v>1</v>
      </c>
      <c r="G28">
        <v>2</v>
      </c>
      <c r="H28">
        <v>6</v>
      </c>
      <c r="I28" s="2">
        <f t="shared" si="6"/>
        <v>0.5</v>
      </c>
      <c r="J28" s="8">
        <v>60</v>
      </c>
      <c r="K28">
        <v>0</v>
      </c>
      <c r="L28">
        <v>71</v>
      </c>
      <c r="M28">
        <v>16</v>
      </c>
      <c r="N28">
        <v>14</v>
      </c>
      <c r="O28">
        <v>2</v>
      </c>
      <c r="P28">
        <v>3</v>
      </c>
      <c r="Q28">
        <v>32</v>
      </c>
      <c r="R28">
        <v>32</v>
      </c>
      <c r="S28" s="3">
        <f t="shared" si="4"/>
        <v>1.4166666666666667</v>
      </c>
      <c r="T28" s="3">
        <f t="shared" si="5"/>
        <v>2.4</v>
      </c>
    </row>
    <row r="29" spans="2:20" ht="13.5">
      <c r="B29" t="s">
        <v>92</v>
      </c>
      <c r="C29">
        <v>23</v>
      </c>
      <c r="D29" s="3">
        <f t="shared" si="3"/>
        <v>2.6341463414634143</v>
      </c>
      <c r="E29">
        <v>2</v>
      </c>
      <c r="F29">
        <v>2</v>
      </c>
      <c r="G29">
        <v>0</v>
      </c>
      <c r="H29">
        <v>2</v>
      </c>
      <c r="I29" s="2">
        <f t="shared" si="6"/>
        <v>0.5</v>
      </c>
      <c r="J29" s="8">
        <v>41</v>
      </c>
      <c r="K29">
        <v>0</v>
      </c>
      <c r="L29">
        <v>47</v>
      </c>
      <c r="M29">
        <v>4</v>
      </c>
      <c r="N29">
        <v>10</v>
      </c>
      <c r="O29">
        <v>1</v>
      </c>
      <c r="P29">
        <v>3</v>
      </c>
      <c r="Q29">
        <v>12</v>
      </c>
      <c r="R29">
        <v>12</v>
      </c>
      <c r="S29" s="3">
        <f t="shared" si="4"/>
        <v>1.3902439024390243</v>
      </c>
      <c r="T29" s="3">
        <f t="shared" si="5"/>
        <v>0.8780487804878049</v>
      </c>
    </row>
    <row r="30" spans="2:20" ht="13.5">
      <c r="B30" t="s">
        <v>131</v>
      </c>
      <c r="C30">
        <v>40</v>
      </c>
      <c r="D30" s="3">
        <f t="shared" si="3"/>
        <v>4.980582524271845</v>
      </c>
      <c r="E30">
        <v>8</v>
      </c>
      <c r="F30">
        <v>7</v>
      </c>
      <c r="G30">
        <v>2</v>
      </c>
      <c r="H30">
        <v>2</v>
      </c>
      <c r="I30" s="2">
        <f t="shared" si="6"/>
        <v>0.5333333333333333</v>
      </c>
      <c r="J30" s="8">
        <v>68.66666666666667</v>
      </c>
      <c r="K30">
        <v>0</v>
      </c>
      <c r="L30">
        <v>76</v>
      </c>
      <c r="M30">
        <v>51</v>
      </c>
      <c r="N30">
        <v>25</v>
      </c>
      <c r="O30">
        <v>1</v>
      </c>
      <c r="P30">
        <v>3</v>
      </c>
      <c r="Q30">
        <v>38</v>
      </c>
      <c r="R30">
        <v>38</v>
      </c>
      <c r="S30" s="3">
        <f t="shared" si="4"/>
        <v>1.4708737864077668</v>
      </c>
      <c r="T30" s="3">
        <f t="shared" si="5"/>
        <v>6.684466019417476</v>
      </c>
    </row>
    <row r="31" spans="2:20" ht="13.5">
      <c r="B31" t="s">
        <v>46</v>
      </c>
      <c r="C31">
        <v>42</v>
      </c>
      <c r="D31" s="3">
        <f t="shared" si="3"/>
        <v>1.2616822429906542</v>
      </c>
      <c r="E31">
        <v>3</v>
      </c>
      <c r="F31">
        <v>3</v>
      </c>
      <c r="G31">
        <v>0</v>
      </c>
      <c r="H31">
        <v>2</v>
      </c>
      <c r="I31" s="2">
        <f t="shared" si="6"/>
        <v>0.5</v>
      </c>
      <c r="J31" s="8">
        <v>71.33333333333333</v>
      </c>
      <c r="K31">
        <v>0</v>
      </c>
      <c r="L31">
        <v>58</v>
      </c>
      <c r="M31">
        <v>19</v>
      </c>
      <c r="N31">
        <v>12</v>
      </c>
      <c r="O31">
        <v>0</v>
      </c>
      <c r="P31">
        <v>3</v>
      </c>
      <c r="Q31">
        <v>11</v>
      </c>
      <c r="R31">
        <v>10</v>
      </c>
      <c r="S31" s="3">
        <f t="shared" si="4"/>
        <v>0.9813084112149534</v>
      </c>
      <c r="T31" s="3">
        <f t="shared" si="5"/>
        <v>2.397196261682243</v>
      </c>
    </row>
    <row r="32" spans="2:20" ht="13.5">
      <c r="B32" t="s">
        <v>96</v>
      </c>
      <c r="C32">
        <v>46</v>
      </c>
      <c r="D32" s="3">
        <f t="shared" si="3"/>
        <v>4.224489795918368</v>
      </c>
      <c r="E32">
        <v>2</v>
      </c>
      <c r="F32">
        <v>4</v>
      </c>
      <c r="G32">
        <v>26</v>
      </c>
      <c r="H32">
        <v>12</v>
      </c>
      <c r="I32" s="2">
        <f t="shared" si="6"/>
        <v>0.3333333333333333</v>
      </c>
      <c r="J32" s="8">
        <v>49</v>
      </c>
      <c r="K32">
        <v>0</v>
      </c>
      <c r="L32">
        <v>62</v>
      </c>
      <c r="M32">
        <v>14</v>
      </c>
      <c r="N32">
        <v>11</v>
      </c>
      <c r="O32">
        <v>1</v>
      </c>
      <c r="P32">
        <v>5</v>
      </c>
      <c r="Q32">
        <v>24</v>
      </c>
      <c r="R32">
        <v>23</v>
      </c>
      <c r="S32" s="3">
        <f t="shared" si="4"/>
        <v>1.489795918367347</v>
      </c>
      <c r="T32" s="3">
        <f t="shared" si="5"/>
        <v>2.571428571428571</v>
      </c>
    </row>
    <row r="33" spans="2:19" ht="13.5">
      <c r="B33" t="s">
        <v>137</v>
      </c>
      <c r="C33">
        <f>16+17+1</f>
        <v>34</v>
      </c>
      <c r="D33" s="3">
        <f t="shared" si="3"/>
        <v>2.9805194805194803</v>
      </c>
      <c r="E33">
        <f>3+3+0</f>
        <v>6</v>
      </c>
      <c r="F33">
        <f>0+2+1</f>
        <v>3</v>
      </c>
      <c r="G33">
        <f>0+7+0</f>
        <v>7</v>
      </c>
      <c r="H33">
        <f>3+2+0</f>
        <v>5</v>
      </c>
      <c r="I33" s="2">
        <f t="shared" si="6"/>
        <v>0.6666666666666666</v>
      </c>
      <c r="J33" s="8">
        <f>28+20.6666666666667+2.66666666666667</f>
        <v>51.333333333333336</v>
      </c>
      <c r="K33">
        <v>0</v>
      </c>
      <c r="L33">
        <f>22+23+3</f>
        <v>48</v>
      </c>
      <c r="M33">
        <f>11+3+0</f>
        <v>14</v>
      </c>
      <c r="N33">
        <f>10+9+1</f>
        <v>20</v>
      </c>
      <c r="O33">
        <f>1+0+0</f>
        <v>1</v>
      </c>
      <c r="P33">
        <f>0+2+1</f>
        <v>3</v>
      </c>
      <c r="Q33">
        <f>6+10+2</f>
        <v>18</v>
      </c>
      <c r="R33">
        <f>5+10+2</f>
        <v>17</v>
      </c>
      <c r="S33" s="3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T20" sqref="T20:T33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19</v>
      </c>
      <c r="D1" t="s">
        <v>9</v>
      </c>
      <c r="E1" t="s">
        <v>10</v>
      </c>
      <c r="F1" t="s">
        <v>11</v>
      </c>
      <c r="G1" t="s">
        <v>33</v>
      </c>
      <c r="H1" t="s">
        <v>12</v>
      </c>
      <c r="I1" t="s">
        <v>13</v>
      </c>
      <c r="J1" t="s">
        <v>30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31</v>
      </c>
      <c r="Q1" t="s">
        <v>32</v>
      </c>
      <c r="R1" t="s">
        <v>20</v>
      </c>
    </row>
    <row r="2" spans="1:18" ht="13.5">
      <c r="A2">
        <v>1</v>
      </c>
      <c r="B2" t="s">
        <v>48</v>
      </c>
      <c r="C2">
        <v>144</v>
      </c>
      <c r="D2" s="2">
        <f>F2/E2</f>
        <v>0.23880597014925373</v>
      </c>
      <c r="E2">
        <v>469</v>
      </c>
      <c r="F2">
        <v>112</v>
      </c>
      <c r="G2">
        <v>1</v>
      </c>
      <c r="H2">
        <v>26</v>
      </c>
      <c r="I2" s="2">
        <f>(F2+J2)/(E2+J2+M2)</f>
        <v>0.29306930693069305</v>
      </c>
      <c r="J2">
        <v>36</v>
      </c>
      <c r="K2">
        <v>38</v>
      </c>
      <c r="L2">
        <v>0</v>
      </c>
      <c r="M2">
        <v>0</v>
      </c>
      <c r="N2">
        <v>51</v>
      </c>
      <c r="O2">
        <v>3</v>
      </c>
      <c r="P2" s="2">
        <v>0.233</v>
      </c>
      <c r="Q2" s="2">
        <v>0.322</v>
      </c>
      <c r="R2" s="2">
        <f>I2+Q2</f>
        <v>0.6150693069306931</v>
      </c>
    </row>
    <row r="3" spans="1:18" ht="13.5">
      <c r="A3">
        <v>2</v>
      </c>
      <c r="B3" t="s">
        <v>143</v>
      </c>
      <c r="C3">
        <v>143</v>
      </c>
      <c r="D3" s="2">
        <f aca="true" t="shared" si="0" ref="D3:D17">F3/E3</f>
        <v>0.23949579831932774</v>
      </c>
      <c r="E3">
        <v>476</v>
      </c>
      <c r="F3">
        <v>114</v>
      </c>
      <c r="G3">
        <v>0</v>
      </c>
      <c r="H3">
        <v>41</v>
      </c>
      <c r="I3" s="2">
        <f aca="true" t="shared" si="1" ref="I3:I17">(F3+J3)/(E3+J3+M3)</f>
        <v>0.2774451097804391</v>
      </c>
      <c r="J3">
        <v>25</v>
      </c>
      <c r="K3">
        <v>51</v>
      </c>
      <c r="L3">
        <v>4</v>
      </c>
      <c r="M3">
        <v>0</v>
      </c>
      <c r="N3">
        <v>24</v>
      </c>
      <c r="O3">
        <v>10</v>
      </c>
      <c r="P3" s="2">
        <v>0.279</v>
      </c>
      <c r="Q3" s="2">
        <v>0.298</v>
      </c>
      <c r="R3" s="2">
        <f aca="true" t="shared" si="2" ref="R3:R17">I3+Q3</f>
        <v>0.5754451097804392</v>
      </c>
    </row>
    <row r="4" spans="1:18" ht="13.5">
      <c r="A4">
        <v>3</v>
      </c>
      <c r="B4" t="s">
        <v>194</v>
      </c>
      <c r="C4">
        <v>61</v>
      </c>
      <c r="D4" s="2">
        <f t="shared" si="0"/>
        <v>0.2581967213114754</v>
      </c>
      <c r="E4">
        <v>244</v>
      </c>
      <c r="F4">
        <v>63</v>
      </c>
      <c r="G4">
        <v>9</v>
      </c>
      <c r="H4">
        <v>36</v>
      </c>
      <c r="I4" s="2">
        <f t="shared" si="1"/>
        <v>0.32342007434944237</v>
      </c>
      <c r="J4">
        <v>24</v>
      </c>
      <c r="K4">
        <v>20</v>
      </c>
      <c r="L4">
        <v>0</v>
      </c>
      <c r="M4">
        <v>1</v>
      </c>
      <c r="N4">
        <v>11</v>
      </c>
      <c r="O4">
        <v>2</v>
      </c>
      <c r="P4" s="2">
        <v>0.283</v>
      </c>
      <c r="Q4" s="2">
        <v>0.443</v>
      </c>
      <c r="R4" s="2">
        <f t="shared" si="2"/>
        <v>0.7664200743494424</v>
      </c>
    </row>
    <row r="5" spans="1:18" ht="13.5">
      <c r="A5">
        <v>4</v>
      </c>
      <c r="B5" t="s">
        <v>77</v>
      </c>
      <c r="C5">
        <v>143</v>
      </c>
      <c r="D5" s="2">
        <f t="shared" si="0"/>
        <v>0.24647887323943662</v>
      </c>
      <c r="E5">
        <v>568</v>
      </c>
      <c r="F5">
        <v>140</v>
      </c>
      <c r="G5">
        <v>21</v>
      </c>
      <c r="H5">
        <v>86</v>
      </c>
      <c r="I5" s="2">
        <f t="shared" si="1"/>
        <v>0.3069466882067851</v>
      </c>
      <c r="J5">
        <v>50</v>
      </c>
      <c r="K5">
        <v>62</v>
      </c>
      <c r="L5">
        <v>0</v>
      </c>
      <c r="M5">
        <v>1</v>
      </c>
      <c r="N5">
        <v>1</v>
      </c>
      <c r="O5">
        <v>4</v>
      </c>
      <c r="P5" s="2">
        <v>0.305</v>
      </c>
      <c r="Q5" s="2">
        <v>0.408</v>
      </c>
      <c r="R5" s="2">
        <f t="shared" si="2"/>
        <v>0.7149466882067851</v>
      </c>
    </row>
    <row r="6" spans="1:18" ht="13.5">
      <c r="A6">
        <v>5</v>
      </c>
      <c r="B6" t="s">
        <v>50</v>
      </c>
      <c r="C6">
        <v>142</v>
      </c>
      <c r="D6" s="2">
        <f t="shared" si="0"/>
        <v>0.29411764705882354</v>
      </c>
      <c r="E6">
        <v>561</v>
      </c>
      <c r="F6">
        <v>165</v>
      </c>
      <c r="G6">
        <v>16</v>
      </c>
      <c r="H6">
        <v>70</v>
      </c>
      <c r="I6" s="2">
        <f t="shared" si="1"/>
        <v>0.34328358208955223</v>
      </c>
      <c r="J6">
        <v>42</v>
      </c>
      <c r="K6">
        <v>84</v>
      </c>
      <c r="L6">
        <v>0</v>
      </c>
      <c r="M6">
        <v>0</v>
      </c>
      <c r="N6">
        <v>0</v>
      </c>
      <c r="O6">
        <v>13</v>
      </c>
      <c r="P6" s="2">
        <v>0.354</v>
      </c>
      <c r="Q6" s="2">
        <v>0.43</v>
      </c>
      <c r="R6" s="2">
        <f t="shared" si="2"/>
        <v>0.7732835820895523</v>
      </c>
    </row>
    <row r="7" spans="1:18" ht="13.5">
      <c r="A7">
        <v>6</v>
      </c>
      <c r="B7" t="s">
        <v>63</v>
      </c>
      <c r="C7">
        <v>142</v>
      </c>
      <c r="D7" s="2">
        <f t="shared" si="0"/>
        <v>0.25736738703339884</v>
      </c>
      <c r="E7">
        <v>509</v>
      </c>
      <c r="F7">
        <v>131</v>
      </c>
      <c r="G7">
        <v>9</v>
      </c>
      <c r="H7">
        <v>45</v>
      </c>
      <c r="I7" s="2">
        <f t="shared" si="1"/>
        <v>0.30895795246800734</v>
      </c>
      <c r="J7">
        <v>38</v>
      </c>
      <c r="K7">
        <v>65</v>
      </c>
      <c r="L7">
        <v>9</v>
      </c>
      <c r="M7">
        <v>0</v>
      </c>
      <c r="N7">
        <v>1</v>
      </c>
      <c r="O7">
        <v>11</v>
      </c>
      <c r="P7" s="2">
        <v>0.265</v>
      </c>
      <c r="Q7" s="2">
        <v>0.381</v>
      </c>
      <c r="R7" s="2">
        <f t="shared" si="2"/>
        <v>0.6899579524680073</v>
      </c>
    </row>
    <row r="8" spans="1:18" ht="13.5">
      <c r="A8">
        <v>7</v>
      </c>
      <c r="B8" t="s">
        <v>195</v>
      </c>
      <c r="C8">
        <v>144</v>
      </c>
      <c r="D8" s="2">
        <f t="shared" si="0"/>
        <v>0.24408014571949</v>
      </c>
      <c r="E8">
        <v>549</v>
      </c>
      <c r="F8">
        <v>134</v>
      </c>
      <c r="G8">
        <v>47</v>
      </c>
      <c r="H8">
        <v>117</v>
      </c>
      <c r="I8" s="2">
        <f t="shared" si="1"/>
        <v>0.26325088339222613</v>
      </c>
      <c r="J8">
        <v>15</v>
      </c>
      <c r="K8">
        <v>54</v>
      </c>
      <c r="L8">
        <v>0</v>
      </c>
      <c r="M8">
        <v>2</v>
      </c>
      <c r="N8">
        <v>12</v>
      </c>
      <c r="O8">
        <v>0</v>
      </c>
      <c r="P8" s="2">
        <v>0.267</v>
      </c>
      <c r="Q8" s="2">
        <v>0.566</v>
      </c>
      <c r="R8" s="2">
        <f t="shared" si="2"/>
        <v>0.8292508833922261</v>
      </c>
    </row>
    <row r="9" spans="1:18" ht="13.5">
      <c r="A9">
        <v>8</v>
      </c>
      <c r="B9" t="s">
        <v>1</v>
      </c>
      <c r="C9">
        <v>143</v>
      </c>
      <c r="D9" s="2">
        <f t="shared" si="0"/>
        <v>0.21515151515151515</v>
      </c>
      <c r="E9">
        <v>330</v>
      </c>
      <c r="F9">
        <v>71</v>
      </c>
      <c r="G9">
        <v>1</v>
      </c>
      <c r="H9">
        <v>21</v>
      </c>
      <c r="I9" s="2">
        <f t="shared" si="1"/>
        <v>0.2923497267759563</v>
      </c>
      <c r="J9">
        <v>36</v>
      </c>
      <c r="K9">
        <v>36</v>
      </c>
      <c r="L9">
        <v>3</v>
      </c>
      <c r="M9">
        <v>0</v>
      </c>
      <c r="N9">
        <v>23</v>
      </c>
      <c r="O9">
        <v>5</v>
      </c>
      <c r="P9" s="2">
        <v>0.224</v>
      </c>
      <c r="Q9" s="2">
        <v>0.294</v>
      </c>
      <c r="R9" s="2">
        <f t="shared" si="2"/>
        <v>0.5863497267759563</v>
      </c>
    </row>
    <row r="10" spans="1:18" ht="13.5">
      <c r="A10" s="1">
        <v>9</v>
      </c>
      <c r="B10" t="s">
        <v>6</v>
      </c>
      <c r="C10">
        <v>117</v>
      </c>
      <c r="D10" s="2">
        <f t="shared" si="0"/>
        <v>0.22142857142857142</v>
      </c>
      <c r="E10">
        <v>280</v>
      </c>
      <c r="F10">
        <v>62</v>
      </c>
      <c r="G10">
        <v>0</v>
      </c>
      <c r="H10">
        <v>16</v>
      </c>
      <c r="I10" s="2">
        <f t="shared" si="1"/>
        <v>0.2534246575342466</v>
      </c>
      <c r="J10">
        <v>12</v>
      </c>
      <c r="K10">
        <v>34</v>
      </c>
      <c r="L10">
        <v>5</v>
      </c>
      <c r="M10">
        <v>0</v>
      </c>
      <c r="N10">
        <v>4</v>
      </c>
      <c r="O10">
        <v>7</v>
      </c>
      <c r="P10" s="2">
        <v>0.15</v>
      </c>
      <c r="Q10" s="2">
        <v>0.279</v>
      </c>
      <c r="R10" s="2">
        <f t="shared" si="2"/>
        <v>0.5324246575342466</v>
      </c>
    </row>
    <row r="11" spans="1:18" ht="13.5">
      <c r="A11" s="1" t="s">
        <v>5</v>
      </c>
      <c r="B11" t="s">
        <v>146</v>
      </c>
      <c r="C11">
        <v>98</v>
      </c>
      <c r="D11" s="2">
        <f t="shared" si="0"/>
        <v>0.2159090909090909</v>
      </c>
      <c r="E11">
        <v>88</v>
      </c>
      <c r="F11">
        <v>19</v>
      </c>
      <c r="G11">
        <v>0</v>
      </c>
      <c r="H11">
        <v>7</v>
      </c>
      <c r="I11" s="2">
        <f t="shared" si="1"/>
        <v>0.2708333333333333</v>
      </c>
      <c r="J11">
        <v>7</v>
      </c>
      <c r="K11">
        <v>10</v>
      </c>
      <c r="L11">
        <v>1</v>
      </c>
      <c r="M11">
        <v>1</v>
      </c>
      <c r="N11">
        <v>0</v>
      </c>
      <c r="O11">
        <v>2</v>
      </c>
      <c r="P11" s="2">
        <v>0.13</v>
      </c>
      <c r="Q11" s="2">
        <v>0.261</v>
      </c>
      <c r="R11" s="2">
        <f t="shared" si="2"/>
        <v>0.5318333333333334</v>
      </c>
    </row>
    <row r="12" spans="1:18" ht="13.5">
      <c r="A12" s="1" t="s">
        <v>5</v>
      </c>
      <c r="B12" t="s">
        <v>2</v>
      </c>
      <c r="C12">
        <v>137</v>
      </c>
      <c r="D12" s="2">
        <f t="shared" si="0"/>
        <v>0.2881844380403458</v>
      </c>
      <c r="E12">
        <v>347</v>
      </c>
      <c r="F12">
        <v>100</v>
      </c>
      <c r="G12">
        <v>4</v>
      </c>
      <c r="H12">
        <v>35</v>
      </c>
      <c r="I12" s="2">
        <f t="shared" si="1"/>
        <v>0.3149171270718232</v>
      </c>
      <c r="J12">
        <v>14</v>
      </c>
      <c r="K12">
        <v>26</v>
      </c>
      <c r="L12">
        <v>2</v>
      </c>
      <c r="M12">
        <v>1</v>
      </c>
      <c r="N12">
        <v>6</v>
      </c>
      <c r="O12">
        <v>5</v>
      </c>
      <c r="P12" s="2">
        <v>0.266</v>
      </c>
      <c r="Q12" s="2">
        <v>0.392</v>
      </c>
      <c r="R12" s="2">
        <f t="shared" si="2"/>
        <v>0.7069171270718232</v>
      </c>
    </row>
    <row r="13" spans="1:18" ht="13.5">
      <c r="A13" s="1" t="s">
        <v>5</v>
      </c>
      <c r="B13" t="s">
        <v>90</v>
      </c>
      <c r="C13">
        <v>55</v>
      </c>
      <c r="D13" s="2">
        <f t="shared" si="0"/>
        <v>0.21739130434782608</v>
      </c>
      <c r="E13">
        <v>69</v>
      </c>
      <c r="F13">
        <v>15</v>
      </c>
      <c r="G13">
        <v>0</v>
      </c>
      <c r="H13">
        <v>5</v>
      </c>
      <c r="I13" s="2">
        <f t="shared" si="1"/>
        <v>0.21739130434782608</v>
      </c>
      <c r="J13">
        <v>0</v>
      </c>
      <c r="K13">
        <v>10</v>
      </c>
      <c r="L13">
        <v>3</v>
      </c>
      <c r="M13">
        <v>0</v>
      </c>
      <c r="N13">
        <v>0</v>
      </c>
      <c r="O13">
        <v>1</v>
      </c>
      <c r="P13" s="2">
        <v>0.208</v>
      </c>
      <c r="Q13" s="2">
        <v>0.29</v>
      </c>
      <c r="R13" s="2">
        <f t="shared" si="2"/>
        <v>0.5073913043478261</v>
      </c>
    </row>
    <row r="14" spans="1:18" ht="13.5">
      <c r="A14" s="1" t="s">
        <v>5</v>
      </c>
      <c r="B14" t="s">
        <v>56</v>
      </c>
      <c r="C14">
        <v>102</v>
      </c>
      <c r="D14" s="2">
        <f t="shared" si="0"/>
        <v>0.2677595628415301</v>
      </c>
      <c r="E14">
        <v>183</v>
      </c>
      <c r="F14">
        <v>49</v>
      </c>
      <c r="G14">
        <v>2</v>
      </c>
      <c r="H14">
        <v>21</v>
      </c>
      <c r="I14" s="2">
        <f t="shared" si="1"/>
        <v>0.2756756756756757</v>
      </c>
      <c r="J14">
        <v>2</v>
      </c>
      <c r="K14">
        <v>14</v>
      </c>
      <c r="L14">
        <v>1</v>
      </c>
      <c r="M14">
        <v>0</v>
      </c>
      <c r="N14">
        <v>3</v>
      </c>
      <c r="O14">
        <v>3</v>
      </c>
      <c r="P14" s="2">
        <v>0.2</v>
      </c>
      <c r="Q14" s="2">
        <v>0.388</v>
      </c>
      <c r="R14" s="2">
        <f t="shared" si="2"/>
        <v>0.6636756756756756</v>
      </c>
    </row>
    <row r="15" spans="1:18" ht="13.5">
      <c r="A15" s="1" t="s">
        <v>5</v>
      </c>
      <c r="B15" t="s">
        <v>54</v>
      </c>
      <c r="C15">
        <v>122</v>
      </c>
      <c r="D15" s="2">
        <f t="shared" si="0"/>
        <v>0.28426395939086296</v>
      </c>
      <c r="E15">
        <v>197</v>
      </c>
      <c r="F15">
        <v>56</v>
      </c>
      <c r="G15">
        <v>5</v>
      </c>
      <c r="H15">
        <v>20</v>
      </c>
      <c r="I15" s="2">
        <f t="shared" si="1"/>
        <v>0.3188405797101449</v>
      </c>
      <c r="J15">
        <v>10</v>
      </c>
      <c r="K15">
        <v>24</v>
      </c>
      <c r="L15">
        <v>2</v>
      </c>
      <c r="M15">
        <v>0</v>
      </c>
      <c r="N15">
        <v>0</v>
      </c>
      <c r="O15">
        <v>3</v>
      </c>
      <c r="P15" s="2">
        <v>0.275</v>
      </c>
      <c r="Q15" s="2">
        <v>0.396</v>
      </c>
      <c r="R15" s="2">
        <f t="shared" si="2"/>
        <v>0.7148405797101449</v>
      </c>
    </row>
    <row r="16" spans="1:18" ht="13.5">
      <c r="A16" s="1" t="s">
        <v>5</v>
      </c>
      <c r="B16" t="s">
        <v>88</v>
      </c>
      <c r="C16">
        <v>76</v>
      </c>
      <c r="D16" s="2">
        <f t="shared" si="0"/>
        <v>0.25263157894736843</v>
      </c>
      <c r="E16">
        <v>95</v>
      </c>
      <c r="F16">
        <v>24</v>
      </c>
      <c r="G16">
        <v>0</v>
      </c>
      <c r="H16">
        <v>9</v>
      </c>
      <c r="I16" s="2">
        <f t="shared" si="1"/>
        <v>0.2604166666666667</v>
      </c>
      <c r="J16">
        <v>1</v>
      </c>
      <c r="K16">
        <v>9</v>
      </c>
      <c r="L16">
        <v>1</v>
      </c>
      <c r="M16">
        <v>0</v>
      </c>
      <c r="N16">
        <v>5</v>
      </c>
      <c r="O16">
        <v>1</v>
      </c>
      <c r="P16" s="2">
        <v>0.292</v>
      </c>
      <c r="Q16" s="2">
        <v>0.347</v>
      </c>
      <c r="R16" s="2">
        <f t="shared" si="2"/>
        <v>0.6074166666666667</v>
      </c>
    </row>
    <row r="17" spans="1:18" ht="13.5">
      <c r="A17" s="1" t="s">
        <v>5</v>
      </c>
      <c r="B17" t="s">
        <v>8</v>
      </c>
      <c r="C17">
        <v>87</v>
      </c>
      <c r="D17" s="2">
        <f t="shared" si="0"/>
        <v>0.17647058823529413</v>
      </c>
      <c r="E17">
        <v>51</v>
      </c>
      <c r="F17">
        <v>9</v>
      </c>
      <c r="G17">
        <v>0</v>
      </c>
      <c r="H17">
        <v>4</v>
      </c>
      <c r="I17" s="2">
        <f t="shared" si="1"/>
        <v>0.23636363636363636</v>
      </c>
      <c r="J17">
        <v>4</v>
      </c>
      <c r="K17">
        <v>5</v>
      </c>
      <c r="L17">
        <v>1</v>
      </c>
      <c r="M17">
        <v>0</v>
      </c>
      <c r="N17">
        <v>0</v>
      </c>
      <c r="O17">
        <v>0</v>
      </c>
      <c r="P17" s="2">
        <v>0.3</v>
      </c>
      <c r="Q17" s="2">
        <v>0.216</v>
      </c>
      <c r="R17" s="2">
        <f t="shared" si="2"/>
        <v>0.45236363636363636</v>
      </c>
    </row>
    <row r="20" spans="1:20" ht="13.5">
      <c r="A20" s="1" t="s">
        <v>21</v>
      </c>
      <c r="C20" t="s">
        <v>19</v>
      </c>
      <c r="D20" t="s">
        <v>34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29</v>
      </c>
      <c r="M20" t="s">
        <v>36</v>
      </c>
      <c r="N20" t="s">
        <v>35</v>
      </c>
      <c r="O20" t="s">
        <v>37</v>
      </c>
      <c r="P20" t="s">
        <v>38</v>
      </c>
      <c r="Q20" t="s">
        <v>39</v>
      </c>
      <c r="R20" t="s">
        <v>40</v>
      </c>
      <c r="S20" t="s">
        <v>148</v>
      </c>
      <c r="T20" t="s">
        <v>186</v>
      </c>
    </row>
    <row r="21" spans="2:20" ht="13.5">
      <c r="B21" t="s">
        <v>65</v>
      </c>
      <c r="C21">
        <v>28</v>
      </c>
      <c r="D21" s="3">
        <f aca="true" t="shared" si="3" ref="D21:D33">R21/J21*9</f>
        <v>2.899647887323943</v>
      </c>
      <c r="E21">
        <v>10</v>
      </c>
      <c r="F21">
        <v>9</v>
      </c>
      <c r="G21">
        <v>0</v>
      </c>
      <c r="H21">
        <v>0</v>
      </c>
      <c r="I21" s="2">
        <f>E21/(E21+F21)</f>
        <v>0.5263157894736842</v>
      </c>
      <c r="J21" s="8">
        <v>189.33333333333334</v>
      </c>
      <c r="K21">
        <v>3</v>
      </c>
      <c r="L21">
        <v>159</v>
      </c>
      <c r="M21">
        <v>152</v>
      </c>
      <c r="N21">
        <v>35</v>
      </c>
      <c r="O21">
        <v>2</v>
      </c>
      <c r="P21">
        <v>11</v>
      </c>
      <c r="Q21">
        <v>63</v>
      </c>
      <c r="R21">
        <v>61</v>
      </c>
      <c r="S21" s="3">
        <f aca="true" t="shared" si="4" ref="S21:S33">(L21+N21)/J21</f>
        <v>1.0246478873239435</v>
      </c>
      <c r="T21" s="3">
        <f aca="true" t="shared" si="5" ref="T21:T33">M21/J21*9</f>
        <v>7.225352112676056</v>
      </c>
    </row>
    <row r="22" spans="2:20" ht="13.5">
      <c r="B22" t="s">
        <v>41</v>
      </c>
      <c r="C22">
        <v>28</v>
      </c>
      <c r="D22" s="3">
        <f t="shared" si="3"/>
        <v>3.583636363636363</v>
      </c>
      <c r="E22">
        <v>13</v>
      </c>
      <c r="F22">
        <v>9</v>
      </c>
      <c r="G22">
        <v>0</v>
      </c>
      <c r="H22">
        <v>0</v>
      </c>
      <c r="I22" s="2">
        <f aca="true" t="shared" si="6" ref="I22:I33">E22/(E22+F22)</f>
        <v>0.5909090909090909</v>
      </c>
      <c r="J22" s="8">
        <v>183.33333333333334</v>
      </c>
      <c r="K22">
        <v>4</v>
      </c>
      <c r="L22">
        <v>157</v>
      </c>
      <c r="M22">
        <v>110</v>
      </c>
      <c r="N22">
        <v>75</v>
      </c>
      <c r="O22">
        <v>7</v>
      </c>
      <c r="P22">
        <v>13</v>
      </c>
      <c r="Q22">
        <v>74</v>
      </c>
      <c r="R22">
        <v>73</v>
      </c>
      <c r="S22" s="3">
        <f t="shared" si="4"/>
        <v>1.2654545454545454</v>
      </c>
      <c r="T22" s="3">
        <f t="shared" si="5"/>
        <v>5.3999999999999995</v>
      </c>
    </row>
    <row r="23" spans="2:20" ht="13.5">
      <c r="B23" t="s">
        <v>74</v>
      </c>
      <c r="C23">
        <v>28</v>
      </c>
      <c r="D23" s="3">
        <f t="shared" si="3"/>
        <v>2.389380530973451</v>
      </c>
      <c r="E23">
        <v>14</v>
      </c>
      <c r="F23">
        <v>5</v>
      </c>
      <c r="G23">
        <v>0</v>
      </c>
      <c r="H23">
        <v>0</v>
      </c>
      <c r="I23" s="2">
        <f t="shared" si="6"/>
        <v>0.7368421052631579</v>
      </c>
      <c r="J23" s="8">
        <v>188.33333333333334</v>
      </c>
      <c r="K23">
        <v>2</v>
      </c>
      <c r="L23">
        <v>152</v>
      </c>
      <c r="M23">
        <v>100</v>
      </c>
      <c r="N23">
        <v>31</v>
      </c>
      <c r="O23">
        <v>5</v>
      </c>
      <c r="P23">
        <v>16</v>
      </c>
      <c r="Q23">
        <v>51</v>
      </c>
      <c r="R23">
        <v>50</v>
      </c>
      <c r="S23" s="3">
        <f t="shared" si="4"/>
        <v>0.9716814159292035</v>
      </c>
      <c r="T23" s="3">
        <f t="shared" si="5"/>
        <v>4.778761061946902</v>
      </c>
    </row>
    <row r="24" spans="2:20" ht="13.5">
      <c r="B24" t="s">
        <v>73</v>
      </c>
      <c r="C24">
        <v>16</v>
      </c>
      <c r="D24" s="3">
        <f t="shared" si="3"/>
        <v>2.288135593220339</v>
      </c>
      <c r="E24">
        <v>8</v>
      </c>
      <c r="F24">
        <v>4</v>
      </c>
      <c r="G24">
        <v>0</v>
      </c>
      <c r="H24">
        <v>0</v>
      </c>
      <c r="I24" s="2">
        <f t="shared" si="6"/>
        <v>0.6666666666666666</v>
      </c>
      <c r="J24" s="8">
        <v>118</v>
      </c>
      <c r="K24">
        <v>6</v>
      </c>
      <c r="L24">
        <v>99</v>
      </c>
      <c r="M24">
        <v>89</v>
      </c>
      <c r="N24">
        <v>14</v>
      </c>
      <c r="O24">
        <v>1</v>
      </c>
      <c r="P24">
        <v>12</v>
      </c>
      <c r="Q24">
        <v>30</v>
      </c>
      <c r="R24">
        <v>30</v>
      </c>
      <c r="S24" s="3">
        <f t="shared" si="4"/>
        <v>0.9576271186440678</v>
      </c>
      <c r="T24" s="3">
        <f t="shared" si="5"/>
        <v>6.788135593220339</v>
      </c>
    </row>
    <row r="25" spans="2:20" ht="13.5">
      <c r="B25" t="s">
        <v>44</v>
      </c>
      <c r="C25">
        <v>28</v>
      </c>
      <c r="D25" s="3">
        <f t="shared" si="3"/>
        <v>3.8729508196721314</v>
      </c>
      <c r="E25">
        <v>6</v>
      </c>
      <c r="F25">
        <v>13</v>
      </c>
      <c r="G25">
        <v>0</v>
      </c>
      <c r="H25">
        <v>0</v>
      </c>
      <c r="I25" s="2">
        <f t="shared" si="6"/>
        <v>0.3157894736842105</v>
      </c>
      <c r="J25" s="8">
        <v>162.66666666666666</v>
      </c>
      <c r="K25">
        <v>3</v>
      </c>
      <c r="L25">
        <v>151</v>
      </c>
      <c r="M25">
        <v>49</v>
      </c>
      <c r="N25">
        <v>26</v>
      </c>
      <c r="O25">
        <v>2</v>
      </c>
      <c r="P25">
        <v>15</v>
      </c>
      <c r="Q25">
        <v>72</v>
      </c>
      <c r="R25">
        <v>70</v>
      </c>
      <c r="S25" s="3">
        <f t="shared" si="4"/>
        <v>1.0881147540983607</v>
      </c>
      <c r="T25" s="3">
        <f t="shared" si="5"/>
        <v>2.711065573770492</v>
      </c>
    </row>
    <row r="26" spans="2:20" ht="13.5">
      <c r="B26" t="s">
        <v>135</v>
      </c>
      <c r="C26">
        <v>21</v>
      </c>
      <c r="D26" s="3">
        <f t="shared" si="3"/>
        <v>4.191044776119403</v>
      </c>
      <c r="E26">
        <v>6</v>
      </c>
      <c r="F26">
        <v>5</v>
      </c>
      <c r="G26">
        <v>0</v>
      </c>
      <c r="H26">
        <v>0</v>
      </c>
      <c r="I26" s="2">
        <f t="shared" si="6"/>
        <v>0.5454545454545454</v>
      </c>
      <c r="J26" s="8">
        <v>111.66666666666667</v>
      </c>
      <c r="K26">
        <v>3</v>
      </c>
      <c r="L26">
        <v>125</v>
      </c>
      <c r="M26">
        <v>32</v>
      </c>
      <c r="N26">
        <v>20</v>
      </c>
      <c r="O26">
        <v>3</v>
      </c>
      <c r="P26">
        <v>8</v>
      </c>
      <c r="Q26">
        <v>58</v>
      </c>
      <c r="R26">
        <v>52</v>
      </c>
      <c r="S26" s="3">
        <f t="shared" si="4"/>
        <v>1.2985074626865671</v>
      </c>
      <c r="T26" s="3">
        <f t="shared" si="5"/>
        <v>2.57910447761194</v>
      </c>
    </row>
    <row r="27" spans="2:20" ht="13.5">
      <c r="B27" t="s">
        <v>144</v>
      </c>
      <c r="C27">
        <v>34</v>
      </c>
      <c r="D27" s="3">
        <f t="shared" si="3"/>
        <v>3.7762237762237763</v>
      </c>
      <c r="E27">
        <v>2</v>
      </c>
      <c r="F27">
        <v>1</v>
      </c>
      <c r="G27">
        <v>0</v>
      </c>
      <c r="H27">
        <v>1</v>
      </c>
      <c r="I27" s="2">
        <f t="shared" si="6"/>
        <v>0.6666666666666666</v>
      </c>
      <c r="J27" s="8">
        <v>47.666666666666664</v>
      </c>
      <c r="K27">
        <v>0</v>
      </c>
      <c r="L27">
        <v>40</v>
      </c>
      <c r="M27">
        <v>36</v>
      </c>
      <c r="N27">
        <v>8</v>
      </c>
      <c r="O27">
        <v>0</v>
      </c>
      <c r="P27">
        <v>3</v>
      </c>
      <c r="Q27">
        <v>22</v>
      </c>
      <c r="R27">
        <v>20</v>
      </c>
      <c r="S27" s="3">
        <f t="shared" si="4"/>
        <v>1.006993006993007</v>
      </c>
      <c r="T27" s="3">
        <f t="shared" si="5"/>
        <v>6.7972027972027975</v>
      </c>
    </row>
    <row r="28" spans="2:20" ht="13.5">
      <c r="B28" t="s">
        <v>147</v>
      </c>
      <c r="C28">
        <v>34</v>
      </c>
      <c r="D28" s="3">
        <f t="shared" si="3"/>
        <v>5.268292682926829</v>
      </c>
      <c r="E28">
        <v>3</v>
      </c>
      <c r="F28">
        <v>2</v>
      </c>
      <c r="G28">
        <v>0</v>
      </c>
      <c r="H28">
        <v>3</v>
      </c>
      <c r="I28" s="2">
        <f t="shared" si="6"/>
        <v>0.6</v>
      </c>
      <c r="J28" s="8">
        <v>41</v>
      </c>
      <c r="K28">
        <v>0</v>
      </c>
      <c r="L28">
        <v>46</v>
      </c>
      <c r="M28">
        <v>9</v>
      </c>
      <c r="N28">
        <v>10</v>
      </c>
      <c r="O28">
        <v>1</v>
      </c>
      <c r="P28">
        <v>5</v>
      </c>
      <c r="Q28">
        <v>25</v>
      </c>
      <c r="R28">
        <v>24</v>
      </c>
      <c r="S28" s="3">
        <f t="shared" si="4"/>
        <v>1.3658536585365855</v>
      </c>
      <c r="T28" s="3">
        <f t="shared" si="5"/>
        <v>1.975609756097561</v>
      </c>
    </row>
    <row r="29" spans="2:20" ht="13.5">
      <c r="B29" t="s">
        <v>133</v>
      </c>
      <c r="C29">
        <v>31</v>
      </c>
      <c r="D29" s="3">
        <f t="shared" si="3"/>
        <v>5.634782608695652</v>
      </c>
      <c r="E29">
        <v>0</v>
      </c>
      <c r="F29">
        <v>4</v>
      </c>
      <c r="G29">
        <v>0</v>
      </c>
      <c r="H29">
        <v>7</v>
      </c>
      <c r="I29" s="2">
        <f t="shared" si="6"/>
        <v>0</v>
      </c>
      <c r="J29" s="8">
        <v>38.333333333333336</v>
      </c>
      <c r="K29">
        <v>0</v>
      </c>
      <c r="L29">
        <v>50</v>
      </c>
      <c r="M29">
        <v>11</v>
      </c>
      <c r="N29">
        <v>11</v>
      </c>
      <c r="O29">
        <v>1</v>
      </c>
      <c r="P29">
        <v>6</v>
      </c>
      <c r="Q29">
        <v>25</v>
      </c>
      <c r="R29">
        <v>24</v>
      </c>
      <c r="S29" s="3">
        <f t="shared" si="4"/>
        <v>1.5913043478260869</v>
      </c>
      <c r="T29" s="3">
        <f t="shared" si="5"/>
        <v>2.582608695652174</v>
      </c>
    </row>
    <row r="30" spans="2:20" ht="13.5">
      <c r="B30" t="s">
        <v>189</v>
      </c>
      <c r="C30">
        <v>42</v>
      </c>
      <c r="D30" s="3">
        <f t="shared" si="3"/>
        <v>2.7931034482758617</v>
      </c>
      <c r="E30">
        <v>5</v>
      </c>
      <c r="F30">
        <v>6</v>
      </c>
      <c r="G30">
        <v>1</v>
      </c>
      <c r="H30">
        <v>9</v>
      </c>
      <c r="I30" s="2">
        <f t="shared" si="6"/>
        <v>0.45454545454545453</v>
      </c>
      <c r="J30" s="8">
        <v>67.66666666666667</v>
      </c>
      <c r="K30">
        <v>0</v>
      </c>
      <c r="L30">
        <v>73</v>
      </c>
      <c r="M30">
        <v>18</v>
      </c>
      <c r="N30">
        <v>12</v>
      </c>
      <c r="O30">
        <v>4</v>
      </c>
      <c r="P30">
        <v>4</v>
      </c>
      <c r="Q30">
        <v>22</v>
      </c>
      <c r="R30">
        <v>21</v>
      </c>
      <c r="S30" s="3">
        <f t="shared" si="4"/>
        <v>1.2561576354679802</v>
      </c>
      <c r="T30" s="3">
        <f t="shared" si="5"/>
        <v>2.394088669950739</v>
      </c>
    </row>
    <row r="31" spans="2:20" ht="13.5">
      <c r="B31" t="s">
        <v>46</v>
      </c>
      <c r="C31">
        <v>34</v>
      </c>
      <c r="D31" s="3">
        <f t="shared" si="3"/>
        <v>2.9589041095890414</v>
      </c>
      <c r="E31">
        <v>2</v>
      </c>
      <c r="F31">
        <v>0</v>
      </c>
      <c r="G31">
        <v>3</v>
      </c>
      <c r="H31">
        <v>6</v>
      </c>
      <c r="I31" s="2">
        <f t="shared" si="6"/>
        <v>1</v>
      </c>
      <c r="J31" s="8">
        <v>48.666666666666664</v>
      </c>
      <c r="K31">
        <v>0</v>
      </c>
      <c r="L31">
        <v>42</v>
      </c>
      <c r="M31">
        <v>15</v>
      </c>
      <c r="N31">
        <v>7</v>
      </c>
      <c r="O31">
        <v>0</v>
      </c>
      <c r="P31">
        <v>7</v>
      </c>
      <c r="Q31">
        <v>17</v>
      </c>
      <c r="R31">
        <v>16</v>
      </c>
      <c r="S31" s="3">
        <f t="shared" si="4"/>
        <v>1.0068493150684932</v>
      </c>
      <c r="T31" s="3">
        <f t="shared" si="5"/>
        <v>2.7739726027397262</v>
      </c>
    </row>
    <row r="32" spans="2:20" ht="13.5">
      <c r="B32" t="s">
        <v>47</v>
      </c>
      <c r="C32">
        <v>52</v>
      </c>
      <c r="D32" s="3">
        <f t="shared" si="3"/>
        <v>3.2544642857142856</v>
      </c>
      <c r="E32">
        <v>6</v>
      </c>
      <c r="F32">
        <v>5</v>
      </c>
      <c r="G32">
        <v>31</v>
      </c>
      <c r="H32">
        <v>4</v>
      </c>
      <c r="I32" s="2">
        <f t="shared" si="6"/>
        <v>0.5454545454545454</v>
      </c>
      <c r="J32" s="8">
        <v>74.66666666666667</v>
      </c>
      <c r="K32">
        <v>0</v>
      </c>
      <c r="L32">
        <v>62</v>
      </c>
      <c r="M32">
        <v>44</v>
      </c>
      <c r="N32">
        <v>16</v>
      </c>
      <c r="O32">
        <v>1</v>
      </c>
      <c r="P32">
        <v>6</v>
      </c>
      <c r="Q32">
        <v>28</v>
      </c>
      <c r="R32">
        <v>27</v>
      </c>
      <c r="S32" s="3">
        <f t="shared" si="4"/>
        <v>1.044642857142857</v>
      </c>
      <c r="T32" s="3">
        <f t="shared" si="5"/>
        <v>5.303571428571429</v>
      </c>
    </row>
    <row r="33" spans="2:20" ht="13.5">
      <c r="B33" t="s">
        <v>137</v>
      </c>
      <c r="C33">
        <v>14</v>
      </c>
      <c r="D33" s="3">
        <f t="shared" si="3"/>
        <v>5.1923076923076925</v>
      </c>
      <c r="E33">
        <v>2</v>
      </c>
      <c r="F33">
        <v>1</v>
      </c>
      <c r="G33">
        <v>1</v>
      </c>
      <c r="H33">
        <v>0</v>
      </c>
      <c r="I33" s="2">
        <f t="shared" si="6"/>
        <v>0.6666666666666666</v>
      </c>
      <c r="J33" s="8">
        <v>17.333333333333332</v>
      </c>
      <c r="K33">
        <v>0</v>
      </c>
      <c r="L33">
        <v>25</v>
      </c>
      <c r="M33">
        <v>4</v>
      </c>
      <c r="N33">
        <v>4</v>
      </c>
      <c r="O33">
        <v>1</v>
      </c>
      <c r="P33">
        <v>1</v>
      </c>
      <c r="Q33">
        <v>10</v>
      </c>
      <c r="R33">
        <v>10</v>
      </c>
      <c r="S33" s="3">
        <f t="shared" si="4"/>
        <v>1.6730769230769231</v>
      </c>
      <c r="T33" s="3">
        <f t="shared" si="5"/>
        <v>2.076923076923077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2010-04-08T13:42:35Z</dcterms:modified>
  <cp:category/>
  <cp:version/>
  <cp:contentType/>
  <cp:contentStatus/>
</cp:coreProperties>
</file>